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a\Documents\MOJE DOKUMENTY\Obec Kryštofovy Hamry\Informace úřední deska a www\Info 2020\Oprava mostu pod hráz\"/>
    </mc:Choice>
  </mc:AlternateContent>
  <xr:revisionPtr revIDLastSave="0" documentId="8_{06CB6089-DDC0-4E3D-9D7C-8CFE50698D3E}" xr6:coauthVersionLast="45" xr6:coauthVersionMax="45" xr10:uidLastSave="{00000000-0000-0000-0000-000000000000}"/>
  <bookViews>
    <workbookView xWindow="-108" yWindow="-108" windowWidth="23256" windowHeight="12576" activeTab="2"/>
  </bookViews>
  <sheets>
    <sheet name="Stavební rozpočet" sheetId="1" r:id="rId1"/>
    <sheet name="Výkaz výměr" sheetId="2" r:id="rId2"/>
    <sheet name="Krycí list rozpočt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3" l="1"/>
  <c r="F2" i="3"/>
  <c r="C4" i="3"/>
  <c r="F4" i="3"/>
  <c r="C6" i="3"/>
  <c r="F6" i="3"/>
  <c r="F8" i="3"/>
  <c r="F10" i="3"/>
  <c r="F22" i="3"/>
  <c r="I22" i="3"/>
  <c r="L12" i="1"/>
  <c r="AK12" i="1"/>
  <c r="J13" i="1"/>
  <c r="I13" i="1"/>
  <c r="L13" i="1"/>
  <c r="P13" i="1"/>
  <c r="T13" i="1"/>
  <c r="U13" i="1"/>
  <c r="V13" i="1"/>
  <c r="W13" i="1"/>
  <c r="X13" i="1"/>
  <c r="Z13" i="1"/>
  <c r="AI12" i="1"/>
  <c r="AA13" i="1"/>
  <c r="AJ12" i="1"/>
  <c r="AB13" i="1"/>
  <c r="AE13" i="1"/>
  <c r="H13" i="1"/>
  <c r="AF13" i="1"/>
  <c r="AN13" i="1"/>
  <c r="AT13" i="1"/>
  <c r="AV13" i="1"/>
  <c r="L14" i="1"/>
  <c r="AJ14" i="1"/>
  <c r="J15" i="1"/>
  <c r="I15" i="1"/>
  <c r="L15" i="1"/>
  <c r="P15" i="1"/>
  <c r="T15" i="1"/>
  <c r="U15" i="1"/>
  <c r="V15" i="1"/>
  <c r="W15" i="1"/>
  <c r="X15" i="1"/>
  <c r="Z15" i="1"/>
  <c r="AA15" i="1"/>
  <c r="AB15" i="1"/>
  <c r="AK14" i="1"/>
  <c r="AE15" i="1"/>
  <c r="H15" i="1"/>
  <c r="AF15" i="1"/>
  <c r="AM15" i="1"/>
  <c r="AS15" i="1"/>
  <c r="AN15" i="1"/>
  <c r="AT15" i="1"/>
  <c r="AV15" i="1"/>
  <c r="H16" i="1"/>
  <c r="R16" i="1"/>
  <c r="J16" i="1"/>
  <c r="I16" i="1"/>
  <c r="S16" i="1"/>
  <c r="L16" i="1"/>
  <c r="P16" i="1"/>
  <c r="T16" i="1"/>
  <c r="U16" i="1"/>
  <c r="V16" i="1"/>
  <c r="W16" i="1"/>
  <c r="X16" i="1"/>
  <c r="Z16" i="1"/>
  <c r="AI14" i="1"/>
  <c r="AA16" i="1"/>
  <c r="AB16" i="1"/>
  <c r="AE16" i="1"/>
  <c r="AM16" i="1"/>
  <c r="AF16" i="1"/>
  <c r="AN16" i="1"/>
  <c r="AT16" i="1"/>
  <c r="AV16" i="1"/>
  <c r="J18" i="1"/>
  <c r="I18" i="1"/>
  <c r="S18" i="1"/>
  <c r="L18" i="1"/>
  <c r="P18" i="1"/>
  <c r="T18" i="1"/>
  <c r="U18" i="1"/>
  <c r="V18" i="1"/>
  <c r="W18" i="1"/>
  <c r="X18" i="1"/>
  <c r="Z18" i="1"/>
  <c r="AA18" i="1"/>
  <c r="AB18" i="1"/>
  <c r="AE18" i="1"/>
  <c r="H18" i="1"/>
  <c r="R18" i="1"/>
  <c r="AF18" i="1"/>
  <c r="AM18" i="1"/>
  <c r="AS18" i="1"/>
  <c r="AN18" i="1"/>
  <c r="AT18" i="1"/>
  <c r="AV18" i="1"/>
  <c r="L19" i="1"/>
  <c r="AI19" i="1"/>
  <c r="H20" i="1"/>
  <c r="I20" i="1"/>
  <c r="J20" i="1"/>
  <c r="L20" i="1"/>
  <c r="P20" i="1"/>
  <c r="R20" i="1"/>
  <c r="T20" i="1"/>
  <c r="U20" i="1"/>
  <c r="V20" i="1"/>
  <c r="W20" i="1"/>
  <c r="X20" i="1"/>
  <c r="Z20" i="1"/>
  <c r="AA20" i="1"/>
  <c r="AJ19" i="1"/>
  <c r="AB20" i="1"/>
  <c r="AK19" i="1"/>
  <c r="AE20" i="1"/>
  <c r="AF20" i="1"/>
  <c r="AN20" i="1"/>
  <c r="AM20" i="1"/>
  <c r="AS20" i="1"/>
  <c r="AT20" i="1"/>
  <c r="AV20" i="1"/>
  <c r="J21" i="1"/>
  <c r="L21" i="1"/>
  <c r="P21" i="1"/>
  <c r="T21" i="1"/>
  <c r="U21" i="1"/>
  <c r="V21" i="1"/>
  <c r="W21" i="1"/>
  <c r="X21" i="1"/>
  <c r="Z21" i="1"/>
  <c r="AA21" i="1"/>
  <c r="AB21" i="1"/>
  <c r="AE21" i="1"/>
  <c r="H21" i="1"/>
  <c r="AF21" i="1"/>
  <c r="AN21" i="1"/>
  <c r="AT21" i="1"/>
  <c r="AV21" i="1"/>
  <c r="L23" i="1"/>
  <c r="H24" i="1"/>
  <c r="H23" i="1"/>
  <c r="J24" i="1"/>
  <c r="I24" i="1"/>
  <c r="L24" i="1"/>
  <c r="P24" i="1"/>
  <c r="T24" i="1"/>
  <c r="U24" i="1"/>
  <c r="V24" i="1"/>
  <c r="W24" i="1"/>
  <c r="X24" i="1"/>
  <c r="Z24" i="1"/>
  <c r="AI23" i="1"/>
  <c r="AA24" i="1"/>
  <c r="AJ23" i="1"/>
  <c r="AB24" i="1"/>
  <c r="AK23" i="1"/>
  <c r="AE24" i="1"/>
  <c r="AF24" i="1"/>
  <c r="AN24" i="1"/>
  <c r="AM24" i="1"/>
  <c r="AS24" i="1"/>
  <c r="AT24" i="1"/>
  <c r="AV24" i="1"/>
  <c r="L25" i="1"/>
  <c r="AK25" i="1"/>
  <c r="J26" i="1"/>
  <c r="L26" i="1"/>
  <c r="P26" i="1"/>
  <c r="T26" i="1"/>
  <c r="U26" i="1"/>
  <c r="V26" i="1"/>
  <c r="W26" i="1"/>
  <c r="X26" i="1"/>
  <c r="Z26" i="1"/>
  <c r="AI25" i="1"/>
  <c r="AA26" i="1"/>
  <c r="AJ25" i="1"/>
  <c r="AB26" i="1"/>
  <c r="AE26" i="1"/>
  <c r="H26" i="1"/>
  <c r="AF26" i="1"/>
  <c r="AN26" i="1"/>
  <c r="AT26" i="1"/>
  <c r="AV26" i="1"/>
  <c r="J27" i="1"/>
  <c r="L27" i="1"/>
  <c r="P27" i="1"/>
  <c r="T27" i="1"/>
  <c r="U27" i="1"/>
  <c r="V27" i="1"/>
  <c r="W27" i="1"/>
  <c r="X27" i="1"/>
  <c r="Z27" i="1"/>
  <c r="AA27" i="1"/>
  <c r="AB27" i="1"/>
  <c r="AE27" i="1"/>
  <c r="H27" i="1"/>
  <c r="AF27" i="1"/>
  <c r="AN27" i="1"/>
  <c r="AM27" i="1"/>
  <c r="AT27" i="1"/>
  <c r="AV27" i="1"/>
  <c r="L28" i="1"/>
  <c r="AK28" i="1"/>
  <c r="H29" i="1"/>
  <c r="H28" i="1"/>
  <c r="J29" i="1"/>
  <c r="I29" i="1"/>
  <c r="L29" i="1"/>
  <c r="P29" i="1"/>
  <c r="T29" i="1"/>
  <c r="U29" i="1"/>
  <c r="V29" i="1"/>
  <c r="W29" i="1"/>
  <c r="X29" i="1"/>
  <c r="Z29" i="1"/>
  <c r="AI28" i="1"/>
  <c r="AA29" i="1"/>
  <c r="AJ28" i="1"/>
  <c r="AB29" i="1"/>
  <c r="AE29" i="1"/>
  <c r="AM29" i="1"/>
  <c r="AF29" i="1"/>
  <c r="AN29" i="1"/>
  <c r="AT29" i="1"/>
  <c r="AV29" i="1"/>
  <c r="L30" i="1"/>
  <c r="AJ30" i="1"/>
  <c r="J31" i="1"/>
  <c r="L31" i="1"/>
  <c r="P31" i="1"/>
  <c r="T31" i="1"/>
  <c r="U31" i="1"/>
  <c r="V31" i="1"/>
  <c r="W31" i="1"/>
  <c r="X31" i="1"/>
  <c r="Z31" i="1"/>
  <c r="AI30" i="1"/>
  <c r="AA31" i="1"/>
  <c r="AB31" i="1"/>
  <c r="AK30" i="1"/>
  <c r="AE31" i="1"/>
  <c r="H31" i="1"/>
  <c r="AF31" i="1"/>
  <c r="AM31" i="1"/>
  <c r="AS31" i="1"/>
  <c r="AN31" i="1"/>
  <c r="AT31" i="1"/>
  <c r="AV31" i="1"/>
  <c r="L32" i="1"/>
  <c r="AI32" i="1"/>
  <c r="J33" i="1"/>
  <c r="L33" i="1"/>
  <c r="P33" i="1"/>
  <c r="T33" i="1"/>
  <c r="U33" i="1"/>
  <c r="V33" i="1"/>
  <c r="W33" i="1"/>
  <c r="X33" i="1"/>
  <c r="Z33" i="1"/>
  <c r="AA33" i="1"/>
  <c r="AJ32" i="1"/>
  <c r="AB33" i="1"/>
  <c r="AK32" i="1"/>
  <c r="AE33" i="1"/>
  <c r="H33" i="1"/>
  <c r="AF33" i="1"/>
  <c r="AM33" i="1"/>
  <c r="AS33" i="1"/>
  <c r="AN33" i="1"/>
  <c r="AT33" i="1"/>
  <c r="AV33" i="1"/>
  <c r="L34" i="1"/>
  <c r="H35" i="1"/>
  <c r="H34" i="1"/>
  <c r="J35" i="1"/>
  <c r="I35" i="1"/>
  <c r="L35" i="1"/>
  <c r="P35" i="1"/>
  <c r="T35" i="1"/>
  <c r="U35" i="1"/>
  <c r="V35" i="1"/>
  <c r="W35" i="1"/>
  <c r="X35" i="1"/>
  <c r="Z35" i="1"/>
  <c r="AI34" i="1"/>
  <c r="AA35" i="1"/>
  <c r="AJ34" i="1"/>
  <c r="AB35" i="1"/>
  <c r="AK34" i="1"/>
  <c r="AE35" i="1"/>
  <c r="AF35" i="1"/>
  <c r="AN35" i="1"/>
  <c r="AM35" i="1"/>
  <c r="AS35" i="1"/>
  <c r="AT35" i="1"/>
  <c r="AV35" i="1"/>
  <c r="L36" i="1"/>
  <c r="AI36" i="1"/>
  <c r="AK36" i="1"/>
  <c r="J37" i="1"/>
  <c r="L37" i="1"/>
  <c r="P37" i="1"/>
  <c r="T37" i="1"/>
  <c r="U37" i="1"/>
  <c r="V37" i="1"/>
  <c r="W37" i="1"/>
  <c r="X37" i="1"/>
  <c r="Z37" i="1"/>
  <c r="AA37" i="1"/>
  <c r="AJ36" i="1"/>
  <c r="AB37" i="1"/>
  <c r="AE37" i="1"/>
  <c r="H37" i="1"/>
  <c r="AF37" i="1"/>
  <c r="AN37" i="1"/>
  <c r="AT37" i="1"/>
  <c r="AV37" i="1"/>
  <c r="L38" i="1"/>
  <c r="AJ38" i="1"/>
  <c r="H39" i="1"/>
  <c r="H38" i="1"/>
  <c r="J39" i="1"/>
  <c r="I39" i="1"/>
  <c r="L39" i="1"/>
  <c r="P39" i="1"/>
  <c r="T39" i="1"/>
  <c r="U39" i="1"/>
  <c r="V39" i="1"/>
  <c r="W39" i="1"/>
  <c r="X39" i="1"/>
  <c r="Z39" i="1"/>
  <c r="AI38" i="1"/>
  <c r="AA39" i="1"/>
  <c r="AB39" i="1"/>
  <c r="AK38" i="1"/>
  <c r="AE39" i="1"/>
  <c r="AF39" i="1"/>
  <c r="AM39" i="1"/>
  <c r="AS39" i="1"/>
  <c r="AN39" i="1"/>
  <c r="AT39" i="1"/>
  <c r="AV39" i="1"/>
  <c r="L40" i="1"/>
  <c r="J41" i="1"/>
  <c r="L41" i="1"/>
  <c r="P41" i="1"/>
  <c r="T41" i="1"/>
  <c r="U41" i="1"/>
  <c r="V41" i="1"/>
  <c r="W41" i="1"/>
  <c r="X41" i="1"/>
  <c r="Z41" i="1"/>
  <c r="AA41" i="1"/>
  <c r="AJ40" i="1"/>
  <c r="AB41" i="1"/>
  <c r="AE41" i="1"/>
  <c r="H41" i="1"/>
  <c r="AF41" i="1"/>
  <c r="AM41" i="1"/>
  <c r="AS41" i="1"/>
  <c r="AN41" i="1"/>
  <c r="AT41" i="1"/>
  <c r="AV41" i="1"/>
  <c r="J42" i="1"/>
  <c r="L42" i="1"/>
  <c r="P42" i="1"/>
  <c r="T42" i="1"/>
  <c r="U42" i="1"/>
  <c r="V42" i="1"/>
  <c r="W42" i="1"/>
  <c r="X42" i="1"/>
  <c r="Z42" i="1"/>
  <c r="AA42" i="1"/>
  <c r="AB42" i="1"/>
  <c r="AE42" i="1"/>
  <c r="H42" i="1"/>
  <c r="AF42" i="1"/>
  <c r="AN42" i="1"/>
  <c r="AT42" i="1"/>
  <c r="AV42" i="1"/>
  <c r="H43" i="1"/>
  <c r="R43" i="1"/>
  <c r="J43" i="1"/>
  <c r="I43" i="1"/>
  <c r="S43" i="1"/>
  <c r="L43" i="1"/>
  <c r="P43" i="1"/>
  <c r="T43" i="1"/>
  <c r="U43" i="1"/>
  <c r="V43" i="1"/>
  <c r="W43" i="1"/>
  <c r="X43" i="1"/>
  <c r="Z43" i="1"/>
  <c r="AI40" i="1"/>
  <c r="AA43" i="1"/>
  <c r="AB43" i="1"/>
  <c r="AE43" i="1"/>
  <c r="AF43" i="1"/>
  <c r="AN43" i="1"/>
  <c r="AM43" i="1"/>
  <c r="AT43" i="1"/>
  <c r="AV43" i="1"/>
  <c r="H44" i="1"/>
  <c r="R44" i="1"/>
  <c r="J44" i="1"/>
  <c r="I44" i="1"/>
  <c r="S44" i="1"/>
  <c r="L44" i="1"/>
  <c r="P44" i="1"/>
  <c r="T44" i="1"/>
  <c r="U44" i="1"/>
  <c r="V44" i="1"/>
  <c r="W44" i="1"/>
  <c r="X44" i="1"/>
  <c r="Z44" i="1"/>
  <c r="AA44" i="1"/>
  <c r="AB44" i="1"/>
  <c r="AE44" i="1"/>
  <c r="AF44" i="1"/>
  <c r="AM44" i="1"/>
  <c r="AS44" i="1"/>
  <c r="AN44" i="1"/>
  <c r="AT44" i="1"/>
  <c r="AV44" i="1"/>
  <c r="L45" i="1"/>
  <c r="AI45" i="1"/>
  <c r="AK45" i="1"/>
  <c r="J46" i="1"/>
  <c r="P46" i="1"/>
  <c r="L46" i="1"/>
  <c r="R46" i="1"/>
  <c r="S46" i="1"/>
  <c r="T46" i="1"/>
  <c r="U46" i="1"/>
  <c r="V46" i="1"/>
  <c r="W46" i="1"/>
  <c r="X46" i="1"/>
  <c r="Z46" i="1"/>
  <c r="AA46" i="1"/>
  <c r="AJ45" i="1"/>
  <c r="AB46" i="1"/>
  <c r="AE46" i="1"/>
  <c r="H46" i="1"/>
  <c r="AF46" i="1"/>
  <c r="AM46" i="1"/>
  <c r="AS46" i="1"/>
  <c r="AN46" i="1"/>
  <c r="AT46" i="1"/>
  <c r="AV46" i="1"/>
  <c r="L47" i="1"/>
  <c r="AJ47" i="1"/>
  <c r="J48" i="1"/>
  <c r="P48" i="1"/>
  <c r="L48" i="1"/>
  <c r="R48" i="1"/>
  <c r="S48" i="1"/>
  <c r="T48" i="1"/>
  <c r="U48" i="1"/>
  <c r="V48" i="1"/>
  <c r="W48" i="1"/>
  <c r="X48" i="1"/>
  <c r="Z48" i="1"/>
  <c r="AI47" i="1"/>
  <c r="AA48" i="1"/>
  <c r="AB48" i="1"/>
  <c r="AK47" i="1"/>
  <c r="AE48" i="1"/>
  <c r="H48" i="1"/>
  <c r="AF48" i="1"/>
  <c r="AM48" i="1"/>
  <c r="AS48" i="1"/>
  <c r="AN48" i="1"/>
  <c r="AT48" i="1"/>
  <c r="AV48" i="1"/>
  <c r="H49" i="1"/>
  <c r="J49" i="1"/>
  <c r="I49" i="1"/>
  <c r="L49" i="1"/>
  <c r="P49" i="1"/>
  <c r="R49" i="1"/>
  <c r="S49" i="1"/>
  <c r="T49" i="1"/>
  <c r="U49" i="1"/>
  <c r="V49" i="1"/>
  <c r="W49" i="1"/>
  <c r="X49" i="1"/>
  <c r="Z49" i="1"/>
  <c r="AA49" i="1"/>
  <c r="AB49" i="1"/>
  <c r="AE49" i="1"/>
  <c r="AF49" i="1"/>
  <c r="AN49" i="1"/>
  <c r="AM49" i="1"/>
  <c r="AS49" i="1"/>
  <c r="AT49" i="1"/>
  <c r="AV49" i="1"/>
  <c r="J50" i="1"/>
  <c r="P50" i="1"/>
  <c r="L50" i="1"/>
  <c r="R50" i="1"/>
  <c r="S50" i="1"/>
  <c r="T50" i="1"/>
  <c r="U50" i="1"/>
  <c r="V50" i="1"/>
  <c r="W50" i="1"/>
  <c r="X50" i="1"/>
  <c r="Z50" i="1"/>
  <c r="AA50" i="1"/>
  <c r="AB50" i="1"/>
  <c r="AE50" i="1"/>
  <c r="H50" i="1"/>
  <c r="AF50" i="1"/>
  <c r="AM50" i="1"/>
  <c r="AS50" i="1"/>
  <c r="AN50" i="1"/>
  <c r="AT50" i="1"/>
  <c r="AV50" i="1"/>
  <c r="H51" i="1"/>
  <c r="J51" i="1"/>
  <c r="I51" i="1"/>
  <c r="L51" i="1"/>
  <c r="P51" i="1"/>
  <c r="R51" i="1"/>
  <c r="S51" i="1"/>
  <c r="T51" i="1"/>
  <c r="U51" i="1"/>
  <c r="V51" i="1"/>
  <c r="W51" i="1"/>
  <c r="X51" i="1"/>
  <c r="Z51" i="1"/>
  <c r="AA51" i="1"/>
  <c r="AB51" i="1"/>
  <c r="AE51" i="1"/>
  <c r="AM51" i="1"/>
  <c r="AS51" i="1"/>
  <c r="AF51" i="1"/>
  <c r="AN51" i="1"/>
  <c r="AT51" i="1"/>
  <c r="AV51" i="1"/>
  <c r="H52" i="1"/>
  <c r="J52" i="1"/>
  <c r="P52" i="1"/>
  <c r="L52" i="1"/>
  <c r="R52" i="1"/>
  <c r="S52" i="1"/>
  <c r="T52" i="1"/>
  <c r="U52" i="1"/>
  <c r="V52" i="1"/>
  <c r="W52" i="1"/>
  <c r="X52" i="1"/>
  <c r="Z52" i="1"/>
  <c r="AA52" i="1"/>
  <c r="AB52" i="1"/>
  <c r="AE52" i="1"/>
  <c r="AF52" i="1"/>
  <c r="AM52" i="1"/>
  <c r="AS52" i="1"/>
  <c r="AN52" i="1"/>
  <c r="AT52" i="1"/>
  <c r="AV52" i="1"/>
  <c r="C2" i="2"/>
  <c r="F2" i="2"/>
  <c r="C4" i="2"/>
  <c r="F4" i="2"/>
  <c r="C6" i="2"/>
  <c r="F6" i="2"/>
  <c r="F8" i="2"/>
  <c r="H47" i="1"/>
  <c r="I52" i="1"/>
  <c r="I50" i="1"/>
  <c r="I48" i="1"/>
  <c r="I47" i="1"/>
  <c r="H45" i="1"/>
  <c r="I46" i="1"/>
  <c r="I45" i="1"/>
  <c r="AS43" i="1"/>
  <c r="AK40" i="1"/>
  <c r="I42" i="1"/>
  <c r="S42" i="1"/>
  <c r="R42" i="1"/>
  <c r="I34" i="1"/>
  <c r="J34" i="1"/>
  <c r="S35" i="1"/>
  <c r="H32" i="1"/>
  <c r="R33" i="1"/>
  <c r="I33" i="1"/>
  <c r="H30" i="1"/>
  <c r="R31" i="1"/>
  <c r="I38" i="1"/>
  <c r="J38" i="1"/>
  <c r="S39" i="1"/>
  <c r="I41" i="1"/>
  <c r="H40" i="1"/>
  <c r="R41" i="1"/>
  <c r="H36" i="1"/>
  <c r="I37" i="1"/>
  <c r="R37" i="1"/>
  <c r="I31" i="1"/>
  <c r="R39" i="1"/>
  <c r="AM37" i="1"/>
  <c r="AS37" i="1"/>
  <c r="AM42" i="1"/>
  <c r="AS42" i="1"/>
  <c r="R35" i="1"/>
  <c r="I28" i="1"/>
  <c r="S29" i="1"/>
  <c r="I27" i="1"/>
  <c r="S27" i="1"/>
  <c r="R27" i="1"/>
  <c r="H25" i="1"/>
  <c r="R26" i="1"/>
  <c r="AS29" i="1"/>
  <c r="J28" i="1"/>
  <c r="I23" i="1"/>
  <c r="S24" i="1"/>
  <c r="AS27" i="1"/>
  <c r="J23" i="1"/>
  <c r="I26" i="1"/>
  <c r="C17" i="3"/>
  <c r="C20" i="3"/>
  <c r="C16" i="3"/>
  <c r="AM26" i="1"/>
  <c r="AS26" i="1"/>
  <c r="C18" i="3"/>
  <c r="C29" i="3"/>
  <c r="F29" i="3"/>
  <c r="C19" i="3"/>
  <c r="C21" i="3"/>
  <c r="R29" i="1"/>
  <c r="R24" i="1"/>
  <c r="H19" i="1"/>
  <c r="J19" i="1"/>
  <c r="R21" i="1"/>
  <c r="I12" i="1"/>
  <c r="S13" i="1"/>
  <c r="I19" i="1"/>
  <c r="AS16" i="1"/>
  <c r="H12" i="1"/>
  <c r="J12" i="1"/>
  <c r="R13" i="1"/>
  <c r="I14" i="1"/>
  <c r="S15" i="1"/>
  <c r="I21" i="1"/>
  <c r="S21" i="1"/>
  <c r="R15" i="1"/>
  <c r="H14" i="1"/>
  <c r="J14" i="1"/>
  <c r="C27" i="3"/>
  <c r="AM21" i="1"/>
  <c r="AS21" i="1"/>
  <c r="AM13" i="1"/>
  <c r="AS13" i="1"/>
  <c r="C28" i="3"/>
  <c r="F28" i="3"/>
  <c r="S20" i="1"/>
  <c r="J47" i="1"/>
  <c r="J45" i="1"/>
  <c r="J36" i="1"/>
  <c r="J30" i="1"/>
  <c r="I30" i="1"/>
  <c r="S31" i="1"/>
  <c r="I32" i="1"/>
  <c r="J32" i="1"/>
  <c r="S33" i="1"/>
  <c r="C15" i="3"/>
  <c r="I36" i="1"/>
  <c r="S37" i="1"/>
  <c r="I40" i="1"/>
  <c r="J40" i="1"/>
  <c r="S41" i="1"/>
  <c r="I28" i="3"/>
  <c r="I29" i="3"/>
  <c r="I25" i="1"/>
  <c r="J25" i="1"/>
  <c r="S26" i="1"/>
  <c r="C14" i="3"/>
  <c r="J53" i="1"/>
  <c r="C22" i="3"/>
</calcChain>
</file>

<file path=xl/sharedStrings.xml><?xml version="1.0" encoding="utf-8"?>
<sst xmlns="http://schemas.openxmlformats.org/spreadsheetml/2006/main" count="525" uniqueCount="236">
  <si>
    <t>Stavební rozpočet</t>
  </si>
  <si>
    <t>Název stavby:</t>
  </si>
  <si>
    <t>Druh stavby:</t>
  </si>
  <si>
    <t>Lokalita:</t>
  </si>
  <si>
    <t>JKSO:</t>
  </si>
  <si>
    <t>Č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</si>
  <si>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</si>
  <si>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</si>
  <si>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</si>
  <si>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</si>
  <si>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</si>
  <si>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</si>
  <si>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</si>
  <si>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</si>
  <si>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</si>
  <si>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</si>
  <si>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</si>
  <si>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</si>
  <si>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</si>
  <si>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</si>
  <si>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</si>
  <si>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</si>
  <si>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</si>
  <si>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</si>
  <si>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</si>
  <si>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</si>
  <si>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</si>
  <si>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</si>
  <si>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</si>
  <si>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</si>
  <si>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</si>
  <si>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</si>
  <si>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Poznámka:</t>
  </si>
  <si>
    <t>Objekt</t>
  </si>
  <si>
    <t>Kód</t>
  </si>
  <si>
    <t>113107325R00</t>
  </si>
  <si>
    <t>167101102R00</t>
  </si>
  <si>
    <t>162701105RT3</t>
  </si>
  <si>
    <t>162701109R00</t>
  </si>
  <si>
    <t>171206111R00</t>
  </si>
  <si>
    <t>174100050RAD</t>
  </si>
  <si>
    <t>26</t>
  </si>
  <si>
    <t>262011212R00</t>
  </si>
  <si>
    <t>28</t>
  </si>
  <si>
    <t>281606211R00</t>
  </si>
  <si>
    <t>289474223R00</t>
  </si>
  <si>
    <t>32</t>
  </si>
  <si>
    <t>326211211R00</t>
  </si>
  <si>
    <t>34</t>
  </si>
  <si>
    <t>348942112R00</t>
  </si>
  <si>
    <t>42</t>
  </si>
  <si>
    <t>423321111R00</t>
  </si>
  <si>
    <t>45</t>
  </si>
  <si>
    <t>457971122R00</t>
  </si>
  <si>
    <t>56</t>
  </si>
  <si>
    <t>564782111R00</t>
  </si>
  <si>
    <t>91</t>
  </si>
  <si>
    <t>914992001R00</t>
  </si>
  <si>
    <t>96</t>
  </si>
  <si>
    <t>962021112R00</t>
  </si>
  <si>
    <t>962042334R00</t>
  </si>
  <si>
    <t>966005211R00</t>
  </si>
  <si>
    <t>965082941R00</t>
  </si>
  <si>
    <t>H22</t>
  </si>
  <si>
    <t>998225111R00</t>
  </si>
  <si>
    <t>S</t>
  </si>
  <si>
    <t>979081111R00</t>
  </si>
  <si>
    <t>979081121R00</t>
  </si>
  <si>
    <t>979082111R00</t>
  </si>
  <si>
    <t>979087112R00</t>
  </si>
  <si>
    <t>979990001R00</t>
  </si>
  <si>
    <t>Pasport mostku - K líhni, Kryštofovy Hamry</t>
  </si>
  <si>
    <t>Oprava a údržba</t>
  </si>
  <si>
    <t>p.p.č. 333, 334, k.ú. Kryštofovy Hamry</t>
  </si>
  <si>
    <t>Zkrácený popis / Varianta</t>
  </si>
  <si>
    <t>Rozměry</t>
  </si>
  <si>
    <t>Přípravné a přidružené práce</t>
  </si>
  <si>
    <t>Odstranění podkladu pl. 50 m2,kam.těžené tl.25 cm</t>
  </si>
  <si>
    <t>Přemístění výkopku</t>
  </si>
  <si>
    <t>Nakládání výkopku z hor.1-4 v množství nad 100 m3</t>
  </si>
  <si>
    <t>Vodorovné přemístění výkopku z hor.1-4 do 10000 m</t>
  </si>
  <si>
    <t>nosnost 12 t</t>
  </si>
  <si>
    <t>Příplatek k vod. přemístění hor.1-4 za další 1 km</t>
  </si>
  <si>
    <t>Konstrukce ze zemin</t>
  </si>
  <si>
    <t>Úprava zemin na skládce</t>
  </si>
  <si>
    <t>Zásyp jam,rýh a šachet štěrkem</t>
  </si>
  <si>
    <t>dovoz štěrkopísku ze vzdálenosti 15 km</t>
  </si>
  <si>
    <t>Vrty</t>
  </si>
  <si>
    <t>Vrtání otvorů injektáže dutin v obezdívce z betonu</t>
  </si>
  <si>
    <t>Zpevňování hornin a konstrukcí</t>
  </si>
  <si>
    <t>Nízkotlaká injektáž cihelného zdiva tl. do 40 cm</t>
  </si>
  <si>
    <t>Spár.zdiva speciálním injektováním z lom.kamene dr.</t>
  </si>
  <si>
    <t>Zdi přehradní a opěrné</t>
  </si>
  <si>
    <t>Zdivo nadzákl. z lom. kamene na MC do 3 m3 režné</t>
  </si>
  <si>
    <t>Stěny a příčky</t>
  </si>
  <si>
    <t>Zábradlí ocel. ,ze 3 trubek</t>
  </si>
  <si>
    <t>Vodorovné nosné konstrukce (pro inženýrské stavby)</t>
  </si>
  <si>
    <t>Zřízení zhlaví mostní konstrukce z ŽLB vč. výztuže</t>
  </si>
  <si>
    <t>Podkladní a vedlejší konstrukce (kromě vozovek a železničního svršku)</t>
  </si>
  <si>
    <t>Zřízení vrstvy z geotextilie do 1:1,5,š. do 7,5 m</t>
  </si>
  <si>
    <t>Podkladní vrstvy komunikací, letišť a ploch</t>
  </si>
  <si>
    <t>Podklad z kam.drceného 32-63 s výplň.kamen. 30 cm</t>
  </si>
  <si>
    <t>Doplňující konstrukce a práce pozemních komunikací, letišť a ploch</t>
  </si>
  <si>
    <t>Nájem dopravní značky včetně stojanu</t>
  </si>
  <si>
    <t>Bourání konstrukcí</t>
  </si>
  <si>
    <t>Bourání mostních zdí a pilířů z kamene</t>
  </si>
  <si>
    <t>Bourání mostovek z železobetonu</t>
  </si>
  <si>
    <t>Rozebrání silnič. zábradlí, sloupky do říms/desek</t>
  </si>
  <si>
    <t>Odstranění násypu tl. nad 20 cm jakékoliv plochy</t>
  </si>
  <si>
    <t>Komunikace pozemní a letiště</t>
  </si>
  <si>
    <t>Přesun hmot, pozemní komunikace, kryt živičný</t>
  </si>
  <si>
    <t>Přesuny sutí</t>
  </si>
  <si>
    <t>Odvoz suti a vybour. hmot na skládku do 1 km</t>
  </si>
  <si>
    <t>Příplatek k odvozu za každý další 1 km (15km)</t>
  </si>
  <si>
    <t>Vnitrostaveništní doprava suti do 10 m</t>
  </si>
  <si>
    <t>Nakládání suti na dopravní prostředky</t>
  </si>
  <si>
    <t>Poplatek za skládku stavební suti</t>
  </si>
  <si>
    <t>Doba výstavby:</t>
  </si>
  <si>
    <t>Začátek výstavby:</t>
  </si>
  <si>
    <t>Konec výstavby:</t>
  </si>
  <si>
    <t>Zpracováno dne:</t>
  </si>
  <si>
    <t>M.j.</t>
  </si>
  <si>
    <t>m2</t>
  </si>
  <si>
    <t>m3</t>
  </si>
  <si>
    <t>kus</t>
  </si>
  <si>
    <t>m</t>
  </si>
  <si>
    <t>t</t>
  </si>
  <si>
    <t>Množství</t>
  </si>
  <si>
    <t>Jednot.</t>
  </si>
  <si>
    <t>cena (Kč)</t>
  </si>
  <si>
    <t>Náklady (Kč)</t>
  </si>
  <si>
    <t>Dodávka</t>
  </si>
  <si>
    <t>Celkem:</t>
  </si>
  <si>
    <t>Objednatel:</t>
  </si>
  <si>
    <t>Projektant:</t>
  </si>
  <si>
    <t>Zhotovitel:</t>
  </si>
  <si>
    <t>Zpracoval:</t>
  </si>
  <si>
    <t>Montáž</t>
  </si>
  <si>
    <t>Obec Kryštofovy Hamry</t>
  </si>
  <si>
    <t>Celkem</t>
  </si>
  <si>
    <t>Hmotnost (t)</t>
  </si>
  <si>
    <t>Cenová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</si>
  <si>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</si>
  <si>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</si>
  <si>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</si>
  <si>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</si>
  <si>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</si>
  <si>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</si>
  <si>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</si>
  <si>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</si>
  <si>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</si>
  <si>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</si>
  <si>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11_</t>
  </si>
  <si>
    <t>16_</t>
  </si>
  <si>
    <t>17_</t>
  </si>
  <si>
    <t>26_</t>
  </si>
  <si>
    <t>28_</t>
  </si>
  <si>
    <t>32_</t>
  </si>
  <si>
    <t>34_</t>
  </si>
  <si>
    <t>42_</t>
  </si>
  <si>
    <t>45_</t>
  </si>
  <si>
    <t>56_</t>
  </si>
  <si>
    <t>91_</t>
  </si>
  <si>
    <t>96_</t>
  </si>
  <si>
    <t>H22_</t>
  </si>
  <si>
    <t>S_</t>
  </si>
  <si>
    <t>1_</t>
  </si>
  <si>
    <t>2_</t>
  </si>
  <si>
    <t>3_</t>
  </si>
  <si>
    <t>4_</t>
  </si>
  <si>
    <t>5_</t>
  </si>
  <si>
    <t>9_</t>
  </si>
  <si>
    <t>_</t>
  </si>
  <si>
    <t>10018</t>
  </si>
  <si>
    <t>10008</t>
  </si>
  <si>
    <t>10011</t>
  </si>
  <si>
    <t>10020</t>
  </si>
  <si>
    <t>10021</t>
  </si>
  <si>
    <t>10015</t>
  </si>
  <si>
    <t>10016</t>
  </si>
  <si>
    <t>10019</t>
  </si>
  <si>
    <t>10017</t>
  </si>
  <si>
    <t>10003</t>
  </si>
  <si>
    <t>10002</t>
  </si>
  <si>
    <t>10012</t>
  </si>
  <si>
    <t>10005</t>
  </si>
  <si>
    <t>10014</t>
  </si>
  <si>
    <t>Výkaz výměr</t>
  </si>
  <si>
    <t>Cenová soustava</t>
  </si>
  <si>
    <t>Rozpočtové náklady v Kč</t>
  </si>
  <si>
    <t>A</t>
  </si>
  <si>
    <t>HSV</t>
  </si>
  <si>
    <t>PSV</t>
  </si>
  <si>
    <t>"M"</t>
  </si>
  <si>
    <t>Ostatní materiál</t>
  </si>
  <si>
    <t>Přesun hmot a sutí</t>
  </si>
  <si>
    <t>ZRN celkem</t>
  </si>
  <si>
    <t>Základ 0%</t>
  </si>
  <si>
    <t>Základ 15%</t>
  </si>
  <si>
    <t>Základ 21%</t>
  </si>
  <si>
    <t>Projektant</t>
  </si>
  <si>
    <t>Datum, razítko a podpis</t>
  </si>
  <si>
    <t>Základní rozpočtové náklady</t>
  </si>
  <si>
    <t>Dodávky</t>
  </si>
  <si>
    <t>Krycí list rozpočtu</t>
  </si>
  <si>
    <t>B</t>
  </si>
  <si>
    <t>Práce přesčas</t>
  </si>
  <si>
    <t>Bez pevné podl.</t>
  </si>
  <si>
    <t>Kulturní památka</t>
  </si>
  <si>
    <t>Projektová dokument.</t>
  </si>
  <si>
    <t>Inženýrská činnost</t>
  </si>
  <si>
    <t>DN celkem</t>
  </si>
  <si>
    <t>DN celkem z obj.</t>
  </si>
  <si>
    <t>DPH 15%</t>
  </si>
  <si>
    <t>DPH 21%</t>
  </si>
  <si>
    <t>Objednatel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</si>
  <si>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</si>
  <si>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</si>
  <si>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</si>
  <si>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</si>
  <si>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</si>
  <si>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</si>
  <si>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</si>
  <si>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</si>
  <si>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</si>
  <si>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NUS celkem z obj.</t>
  </si>
  <si>
    <t>ORN celkem</t>
  </si>
  <si>
    <t>ORN celkem z obj.</t>
  </si>
  <si>
    <t>Celkem bez DPH</t>
  </si>
  <si>
    <t>Celkem včetně DPH</t>
  </si>
  <si>
    <t>Zhotovitel</t>
  </si>
  <si>
    <t>IČ/DIČ:</t>
  </si>
  <si>
    <t>Položek:</t>
  </si>
  <si>
    <t>Datum:</t>
  </si>
  <si>
    <t>Náklady na umístění stavby (NUS)</t>
  </si>
  <si>
    <t>00075566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</si>
</sst>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color indexed="8"/>
      <name val="Arial"/>
      <charset val="238"/>
    </font>
    <font>
      <sz val="18"/>
      <color indexed="8"/>
      <name val="Arial"/>
      <charset val="238"/>
    </font>
    <font>
      <b/>
      <sz val="10"/>
      <color indexed="8"/>
      <name val="Arial"/>
      <charset val="238"/>
    </font>
    <font>
      <sz val="10"/>
      <color indexed="56"/>
      <name val="Arial"/>
      <charset val="238"/>
    </font>
    <font>
      <sz val="10"/>
      <color indexed="61"/>
      <name val="Arial"/>
      <charset val="238"/>
    </font>
    <font>
      <i/>
      <sz val="8"/>
      <color indexed="8"/>
      <name val="Arial"/>
      <charset val="238"/>
    </font>
    <font>
      <b/>
      <sz val="10"/>
      <color indexed="56"/>
      <name val="Arial"/>
      <charset val="238"/>
    </font>
    <font>
      <sz val="10"/>
      <color indexed="59"/>
      <name val="Arial"/>
      <charset val="238"/>
    </font>
    <font>
      <b/>
      <sz val="18"/>
      <color indexed="8"/>
      <name val="Arial"/>
      <charset val="238"/>
    </font>
    <font>
      <b/>
      <sz val="20"/>
      <color indexed="8"/>
      <name val="Arial"/>
      <charset val="238"/>
    </font>
    <font>
      <b/>
      <sz val="12"/>
      <color indexed="8"/>
      <name val="Arial"/>
      <charset val="238"/>
    </font>
    <font>
      <sz val="12"/>
      <color indexed="8"/>
      <name val="Arial"/>
      <charset val="238"/>
    </font>
    <font>
      <b/>
      <sz val="11"/>
      <color indexed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9"/>
      </patternFill>
    </fill>
    <fill>
      <patternFill patternType="solid">
        <fgColor indexed="22"/>
        <bgColor indexed="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1" fillId="0" borderId="0" xfId="0" applyFont="1" applyAlignment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49" fontId="4" fillId="2" borderId="3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5" fillId="0" borderId="4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49" fontId="1" fillId="0" borderId="7" xfId="0" applyNumberFormat="1" applyFont="1" applyFill="1" applyBorder="1" applyAlignment="1" applyProtection="1">
      <alignment horizontal="left" vertical="center"/>
    </xf>
    <xf numFmtId="49" fontId="7" fillId="2" borderId="3" xfId="0" applyNumberFormat="1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5" fillId="0" borderId="4" xfId="0" applyNumberFormat="1" applyFont="1" applyFill="1" applyBorder="1" applyAlignment="1" applyProtection="1">
      <alignment horizontal="right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right" vertical="center"/>
    </xf>
    <xf numFmtId="49" fontId="7" fillId="2" borderId="0" xfId="0" applyNumberFormat="1" applyFont="1" applyFill="1" applyBorder="1" applyAlignment="1" applyProtection="1">
      <alignment horizontal="right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3" fillId="0" borderId="14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5" fillId="0" borderId="4" xfId="0" applyNumberFormat="1" applyFont="1" applyFill="1" applyBorder="1" applyAlignment="1" applyProtection="1">
      <alignment horizontal="right" vertical="center"/>
    </xf>
    <xf numFmtId="0" fontId="1" fillId="0" borderId="15" xfId="0" applyNumberFormat="1" applyFont="1" applyFill="1" applyBorder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4" fontId="7" fillId="2" borderId="3" xfId="0" applyNumberFormat="1" applyFont="1" applyFill="1" applyBorder="1" applyAlignment="1" applyProtection="1">
      <alignment horizontal="right" vertical="center"/>
    </xf>
    <xf numFmtId="4" fontId="7" fillId="2" borderId="0" xfId="0" applyNumberFormat="1" applyFont="1" applyFill="1" applyBorder="1" applyAlignment="1" applyProtection="1">
      <alignment horizontal="right" vertical="center"/>
    </xf>
    <xf numFmtId="4" fontId="3" fillId="0" borderId="5" xfId="0" applyNumberFormat="1" applyFont="1" applyFill="1" applyBorder="1" applyAlignment="1" applyProtection="1">
      <alignment horizontal="right" vertical="center"/>
    </xf>
    <xf numFmtId="49" fontId="3" fillId="0" borderId="17" xfId="0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vertical="center"/>
    </xf>
    <xf numFmtId="49" fontId="3" fillId="0" borderId="18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49" fontId="3" fillId="0" borderId="19" xfId="0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>
      <alignment vertical="center"/>
    </xf>
    <xf numFmtId="49" fontId="10" fillId="3" borderId="20" xfId="0" applyNumberFormat="1" applyFont="1" applyFill="1" applyBorder="1" applyAlignment="1" applyProtection="1">
      <alignment horizontal="center" vertical="center"/>
    </xf>
    <xf numFmtId="49" fontId="11" fillId="0" borderId="21" xfId="0" applyNumberFormat="1" applyFont="1" applyFill="1" applyBorder="1" applyAlignment="1" applyProtection="1">
      <alignment horizontal="left" vertical="center"/>
    </xf>
    <xf numFmtId="49" fontId="11" fillId="0" borderId="22" xfId="0" applyNumberFormat="1" applyFont="1" applyFill="1" applyBorder="1" applyAlignment="1" applyProtection="1">
      <alignment horizontal="left" vertical="center"/>
    </xf>
    <xf numFmtId="0" fontId="1" fillId="0" borderId="23" xfId="0" applyNumberFormat="1" applyFont="1" applyFill="1" applyBorder="1" applyAlignment="1" applyProtection="1">
      <alignment vertical="center"/>
    </xf>
    <xf numFmtId="49" fontId="6" fillId="0" borderId="3" xfId="0" applyNumberFormat="1" applyFont="1" applyFill="1" applyBorder="1" applyAlignment="1" applyProtection="1">
      <alignment horizontal="left" vertical="center"/>
    </xf>
    <xf numFmtId="49" fontId="12" fillId="0" borderId="20" xfId="0" applyNumberFormat="1" applyFont="1" applyFill="1" applyBorder="1" applyAlignment="1" applyProtection="1">
      <alignment horizontal="left" vertical="center"/>
    </xf>
    <xf numFmtId="0" fontId="1" fillId="0" borderId="24" xfId="0" applyNumberFormat="1" applyFont="1" applyFill="1" applyBorder="1" applyAlignment="1" applyProtection="1">
      <alignment vertical="center"/>
    </xf>
    <xf numFmtId="0" fontId="1" fillId="0" borderId="25" xfId="0" applyNumberFormat="1" applyFont="1" applyFill="1" applyBorder="1" applyAlignment="1" applyProtection="1">
      <alignment vertical="center"/>
    </xf>
    <xf numFmtId="4" fontId="12" fillId="0" borderId="20" xfId="0" applyNumberFormat="1" applyFont="1" applyFill="1" applyBorder="1" applyAlignment="1" applyProtection="1">
      <alignment horizontal="right" vertical="center"/>
    </xf>
    <xf numFmtId="49" fontId="12" fillId="0" borderId="20" xfId="0" applyNumberFormat="1" applyFont="1" applyFill="1" applyBorder="1" applyAlignment="1" applyProtection="1">
      <alignment horizontal="right" vertical="center"/>
    </xf>
    <xf numFmtId="4" fontId="12" fillId="0" borderId="11" xfId="0" applyNumberFormat="1" applyFont="1" applyFill="1" applyBorder="1" applyAlignment="1" applyProtection="1">
      <alignment horizontal="right" vertical="center"/>
    </xf>
    <xf numFmtId="0" fontId="1" fillId="0" borderId="26" xfId="0" applyNumberFormat="1" applyFont="1" applyFill="1" applyBorder="1" applyAlignment="1" applyProtection="1">
      <alignment vertical="center"/>
    </xf>
    <xf numFmtId="0" fontId="1" fillId="0" borderId="27" xfId="0" applyNumberFormat="1" applyFont="1" applyFill="1" applyBorder="1" applyAlignment="1" applyProtection="1">
      <alignment vertical="center"/>
    </xf>
    <xf numFmtId="4" fontId="11" fillId="3" borderId="28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/>
    <xf numFmtId="49" fontId="3" fillId="0" borderId="33" xfId="0" applyNumberFormat="1" applyFont="1" applyFill="1" applyBorder="1" applyAlignment="1" applyProtection="1">
      <alignment horizontal="center" vertical="center"/>
    </xf>
    <xf numFmtId="0" fontId="3" fillId="0" borderId="34" xfId="0" applyNumberFormat="1" applyFont="1" applyFill="1" applyBorder="1" applyAlignment="1" applyProtection="1">
      <alignment horizontal="center" vertical="center"/>
    </xf>
    <xf numFmtId="0" fontId="3" fillId="0" borderId="35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15" xfId="0" applyNumberFormat="1" applyFont="1" applyFill="1" applyBorder="1" applyAlignment="1" applyProtection="1">
      <alignment horizontal="left" vertical="center" wrapText="1"/>
    </xf>
    <xf numFmtId="0" fontId="1" fillId="0" borderId="30" xfId="0" applyNumberFormat="1" applyFont="1" applyFill="1" applyBorder="1" applyAlignment="1" applyProtection="1">
      <alignment horizontal="left" vertical="center"/>
    </xf>
    <xf numFmtId="0" fontId="1" fillId="0" borderId="31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27" xfId="0" applyNumberFormat="1" applyFont="1" applyFill="1" applyBorder="1" applyAlignment="1" applyProtection="1">
      <alignment horizontal="left" vertical="center"/>
    </xf>
    <xf numFmtId="0" fontId="1" fillId="0" borderId="32" xfId="0" applyNumberFormat="1" applyFont="1" applyFill="1" applyBorder="1" applyAlignment="1" applyProtection="1">
      <alignment horizontal="left" vertical="center"/>
    </xf>
    <xf numFmtId="0" fontId="1" fillId="0" borderId="15" xfId="0" applyNumberFormat="1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49" fontId="1" fillId="0" borderId="5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24" xfId="0" applyNumberFormat="1" applyFont="1" applyFill="1" applyBorder="1" applyAlignment="1" applyProtection="1">
      <alignment horizontal="left" vertical="center"/>
    </xf>
    <xf numFmtId="49" fontId="12" fillId="0" borderId="16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41" xfId="0" applyNumberFormat="1" applyFont="1" applyFill="1" applyBorder="1" applyAlignment="1" applyProtection="1">
      <alignment horizontal="left" vertical="center"/>
    </xf>
    <xf numFmtId="49" fontId="12" fillId="0" borderId="42" xfId="0" applyNumberFormat="1" applyFont="1" applyFill="1" applyBorder="1" applyAlignment="1" applyProtection="1">
      <alignment horizontal="left" vertical="center"/>
    </xf>
    <xf numFmtId="0" fontId="12" fillId="0" borderId="31" xfId="0" applyNumberFormat="1" applyFont="1" applyFill="1" applyBorder="1" applyAlignment="1" applyProtection="1">
      <alignment horizontal="left" vertical="center"/>
    </xf>
    <xf numFmtId="0" fontId="12" fillId="0" borderId="43" xfId="0" applyNumberFormat="1" applyFont="1" applyFill="1" applyBorder="1" applyAlignment="1" applyProtection="1">
      <alignment horizontal="left" vertical="center"/>
    </xf>
    <xf numFmtId="49" fontId="11" fillId="3" borderId="38" xfId="0" applyNumberFormat="1" applyFont="1" applyFill="1" applyBorder="1" applyAlignment="1" applyProtection="1">
      <alignment horizontal="left" vertical="center"/>
    </xf>
    <xf numFmtId="0" fontId="11" fillId="3" borderId="37" xfId="0" applyNumberFormat="1" applyFont="1" applyFill="1" applyBorder="1" applyAlignment="1" applyProtection="1">
      <alignment horizontal="left" vertical="center"/>
    </xf>
    <xf numFmtId="49" fontId="12" fillId="0" borderId="39" xfId="0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2" fillId="0" borderId="40" xfId="0" applyNumberFormat="1" applyFont="1" applyFill="1" applyBorder="1" applyAlignment="1" applyProtection="1">
      <alignment horizontal="left" vertical="center"/>
    </xf>
    <xf numFmtId="49" fontId="11" fillId="0" borderId="38" xfId="0" applyNumberFormat="1" applyFont="1" applyFill="1" applyBorder="1" applyAlignment="1" applyProtection="1">
      <alignment horizontal="left" vertical="center"/>
    </xf>
    <xf numFmtId="0" fontId="11" fillId="0" borderId="28" xfId="0" applyNumberFormat="1" applyFont="1" applyFill="1" applyBorder="1" applyAlignment="1" applyProtection="1">
      <alignment horizontal="left" vertical="center"/>
    </xf>
    <xf numFmtId="49" fontId="12" fillId="0" borderId="38" xfId="0" applyNumberFormat="1" applyFont="1" applyFill="1" applyBorder="1" applyAlignment="1" applyProtection="1">
      <alignment horizontal="left" vertical="center"/>
    </xf>
    <xf numFmtId="0" fontId="12" fillId="0" borderId="28" xfId="0" applyNumberFormat="1" applyFont="1" applyFill="1" applyBorder="1" applyAlignment="1" applyProtection="1">
      <alignment horizontal="left" vertical="center"/>
    </xf>
    <xf numFmtId="49" fontId="9" fillId="0" borderId="37" xfId="0" applyNumberFormat="1" applyFont="1" applyFill="1" applyBorder="1" applyAlignment="1" applyProtection="1">
      <alignment horizontal="center" vertical="center"/>
    </xf>
    <xf numFmtId="0" fontId="9" fillId="0" borderId="37" xfId="0" applyNumberFormat="1" applyFont="1" applyFill="1" applyBorder="1" applyAlignment="1" applyProtection="1">
      <alignment horizontal="center" vertical="center"/>
    </xf>
    <xf numFmtId="49" fontId="13" fillId="0" borderId="38" xfId="0" applyNumberFormat="1" applyFont="1" applyFill="1" applyBorder="1" applyAlignment="1" applyProtection="1">
      <alignment horizontal="left" vertical="center"/>
    </xf>
    <xf numFmtId="0" fontId="13" fillId="0" borderId="28" xfId="0" applyNumberFormat="1" applyFont="1" applyFill="1" applyBorder="1" applyAlignment="1" applyProtection="1">
      <alignment horizontal="left" vertical="center"/>
    </xf>
    <xf numFmtId="0" fontId="1" fillId="0" borderId="25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0" borderId="27" xfId="0" applyNumberFormat="1" applyFont="1" applyFill="1" applyBorder="1" applyAlignment="1" applyProtection="1">
      <alignment horizontal="left" vertical="center" wrapText="1"/>
    </xf>
    <xf numFmtId="0" fontId="1" fillId="0" borderId="36" xfId="0" applyNumberFormat="1" applyFont="1" applyFill="1" applyBorder="1" applyAlignment="1" applyProtection="1">
      <alignment horizontal="left" vertical="center"/>
    </xf>
    <xf numFmtId="49" fontId="1" fillId="0" borderId="27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49" fontId="1" fillId="0" borderId="24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000000"/>
      <rgbColor rgb="00DBDBDB"/>
      <rgbColor rgb="00000000"/>
      <rgbColor rgb="00C0C0C0"/>
      <rgbColor rgb="00000000"/>
      <rgbColor rgb="00C0C0C0"/>
      <rgbColor rgb="00000000"/>
      <rgbColor rgb="00000000"/>
      <rgbColor rgb="00000000"/>
      <rgbColor rgb="00000000"/>
      <rgbColor rgb="0000000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236220</xdr:colOff>
      <xdr:row>0</xdr:row>
      <xdr:rowOff>891540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C2F23EE5-AD37-4854-BBE9-B50E43B4F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012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297180</xdr:colOff>
      <xdr:row>0</xdr:row>
      <xdr:rowOff>891540</xdr:rowOff>
    </xdr:to>
    <xdr:pic>
      <xdr:nvPicPr>
        <xdr:cNvPr id="2050" name="Picture 1">
          <a:extLst>
            <a:ext uri="{FF2B5EF4-FFF2-40B4-BE49-F238E27FC236}">
              <a16:creationId xmlns:a16="http://schemas.microsoft.com/office/drawing/2014/main" id="{612E6EAA-2247-41B1-AFF7-B4A5C20DC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202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289560</xdr:colOff>
      <xdr:row>0</xdr:row>
      <xdr:rowOff>891540</xdr:rowOff>
    </xdr:to>
    <xdr:pic>
      <xdr:nvPicPr>
        <xdr:cNvPr id="3074" name="Picture 1">
          <a:extLst>
            <a:ext uri="{FF2B5EF4-FFF2-40B4-BE49-F238E27FC236}">
              <a16:creationId xmlns:a16="http://schemas.microsoft.com/office/drawing/2014/main" id="{3C4EF58B-6C92-4F24-B6C0-AAC018CE6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5"/>
  <sheetViews>
    <sheetView workbookViewId="0">
      <pane ySplit="11" topLeftCell="A48" activePane="bottomLeft" state="frozenSplit"/>
      <selection pane="bottomLeft" activeCell="A55" sqref="A55:M55"/>
    </sheetView>
  </sheetViews>
  <sheetFormatPr defaultColWidth="11.5546875" defaultRowHeight="13.2" x14ac:dyDescent="0.25"/>
  <cols>
    <col min="1" max="1" width="3.6640625" customWidth="1"/>
    <col min="2" max="2" width="6.88671875" customWidth="1"/>
    <col min="3" max="3" width="13.33203125" customWidth="1"/>
    <col min="4" max="4" width="45.33203125" customWidth="1"/>
    <col min="5" max="5" width="4.33203125" customWidth="1"/>
    <col min="6" max="6" width="12.88671875" customWidth="1"/>
    <col min="7" max="7" width="12" customWidth="1"/>
    <col min="8" max="10" width="14.33203125" customWidth="1"/>
    <col min="11" max="12" width="11.6640625" customWidth="1"/>
    <col min="13" max="13" width="11.109375" customWidth="1"/>
    <col min="14" max="14" width="0" hidden="1" customWidth="1"/>
    <col min="15" max="48" width="12.109375" hidden="1" customWidth="1"/>
  </cols>
  <sheetData>
    <row r="1" spans="1:48" ht="73.05" customHeight="1" x14ac:dyDescent="0.4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48" x14ac:dyDescent="0.25">
      <c r="A2" s="76" t="s">
        <v>1</v>
      </c>
      <c r="B2" s="77"/>
      <c r="C2" s="77"/>
      <c r="D2" s="78" t="s">
        <v>71</v>
      </c>
      <c r="E2" s="80" t="s">
        <v>117</v>
      </c>
      <c r="F2" s="77"/>
      <c r="G2" s="80"/>
      <c r="H2" s="77"/>
      <c r="I2" s="81" t="s">
        <v>133</v>
      </c>
      <c r="J2" s="81" t="s">
        <v>138</v>
      </c>
      <c r="K2" s="77"/>
      <c r="L2" s="77"/>
      <c r="M2" s="82"/>
      <c r="N2" s="29"/>
    </row>
    <row r="3" spans="1:48" x14ac:dyDescent="0.25">
      <c r="A3" s="73"/>
      <c r="B3" s="66"/>
      <c r="C3" s="66"/>
      <c r="D3" s="79"/>
      <c r="E3" s="66"/>
      <c r="F3" s="66"/>
      <c r="G3" s="66"/>
      <c r="H3" s="66"/>
      <c r="I3" s="66"/>
      <c r="J3" s="66"/>
      <c r="K3" s="66"/>
      <c r="L3" s="66"/>
      <c r="M3" s="71"/>
      <c r="N3" s="29"/>
    </row>
    <row r="4" spans="1:48" x14ac:dyDescent="0.25">
      <c r="A4" s="67" t="s">
        <v>2</v>
      </c>
      <c r="B4" s="66"/>
      <c r="C4" s="66"/>
      <c r="D4" s="65" t="s">
        <v>72</v>
      </c>
      <c r="E4" s="70" t="s">
        <v>118</v>
      </c>
      <c r="F4" s="66"/>
      <c r="G4" s="70"/>
      <c r="H4" s="66"/>
      <c r="I4" s="65" t="s">
        <v>134</v>
      </c>
      <c r="J4" s="65"/>
      <c r="K4" s="66"/>
      <c r="L4" s="66"/>
      <c r="M4" s="71"/>
      <c r="N4" s="29"/>
    </row>
    <row r="5" spans="1:48" x14ac:dyDescent="0.25">
      <c r="A5" s="73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71"/>
      <c r="N5" s="29"/>
    </row>
    <row r="6" spans="1:48" x14ac:dyDescent="0.25">
      <c r="A6" s="67" t="s">
        <v>3</v>
      </c>
      <c r="B6" s="66"/>
      <c r="C6" s="66"/>
      <c r="D6" s="65" t="s">
        <v>73</v>
      </c>
      <c r="E6" s="70" t="s">
        <v>119</v>
      </c>
      <c r="F6" s="66"/>
      <c r="G6" s="70"/>
      <c r="H6" s="66"/>
      <c r="I6" s="65" t="s">
        <v>135</v>
      </c>
      <c r="J6" s="65"/>
      <c r="K6" s="66"/>
      <c r="L6" s="66"/>
      <c r="M6" s="71"/>
      <c r="N6" s="29"/>
    </row>
    <row r="7" spans="1:48" x14ac:dyDescent="0.25">
      <c r="A7" s="73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71"/>
      <c r="N7" s="29"/>
    </row>
    <row r="8" spans="1:48" x14ac:dyDescent="0.25">
      <c r="A8" s="67" t="s">
        <v>4</v>
      </c>
      <c r="B8" s="66"/>
      <c r="C8" s="66"/>
      <c r="D8" s="65"/>
      <c r="E8" s="70" t="s">
        <v>120</v>
      </c>
      <c r="F8" s="66"/>
      <c r="G8" s="70"/>
      <c r="H8" s="66"/>
      <c r="I8" s="65" t="s">
        <v>136</v>
      </c>
      <c r="J8" s="65"/>
      <c r="K8" s="66"/>
      <c r="L8" s="66"/>
      <c r="M8" s="71"/>
      <c r="N8" s="29"/>
    </row>
    <row r="9" spans="1:48" x14ac:dyDescent="0.2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72"/>
      <c r="N9" s="29"/>
    </row>
    <row r="10" spans="1:48" x14ac:dyDescent="0.25">
      <c r="A10" s="1" t="s">
        <v>5</v>
      </c>
      <c r="B10" s="9" t="s">
        <v>33</v>
      </c>
      <c r="C10" s="9" t="s">
        <v>34</v>
      </c>
      <c r="D10" s="9" t="s">
        <v>74</v>
      </c>
      <c r="E10" s="9" t="s">
        <v>121</v>
      </c>
      <c r="F10" s="15" t="s">
        <v>127</v>
      </c>
      <c r="G10" s="18" t="s">
        <v>128</v>
      </c>
      <c r="H10" s="60" t="s">
        <v>130</v>
      </c>
      <c r="I10" s="61"/>
      <c r="J10" s="62"/>
      <c r="K10" s="60" t="s">
        <v>140</v>
      </c>
      <c r="L10" s="62"/>
      <c r="M10" s="25" t="s">
        <v>141</v>
      </c>
      <c r="N10" s="30"/>
    </row>
    <row r="11" spans="1:48" x14ac:dyDescent="0.25">
      <c r="A11" s="2" t="s">
        <v>6</v>
      </c>
      <c r="B11" s="10" t="s">
        <v>6</v>
      </c>
      <c r="C11" s="10" t="s">
        <v>6</v>
      </c>
      <c r="D11" s="13" t="s">
        <v>75</v>
      </c>
      <c r="E11" s="10" t="s">
        <v>6</v>
      </c>
      <c r="F11" s="10" t="s">
        <v>6</v>
      </c>
      <c r="G11" s="19" t="s">
        <v>129</v>
      </c>
      <c r="H11" s="20" t="s">
        <v>131</v>
      </c>
      <c r="I11" s="21" t="s">
        <v>137</v>
      </c>
      <c r="J11" s="22" t="s">
        <v>139</v>
      </c>
      <c r="K11" s="20" t="s">
        <v>128</v>
      </c>
      <c r="L11" s="22" t="s">
        <v>139</v>
      </c>
      <c r="M11" s="26" t="s">
        <v>142</v>
      </c>
      <c r="N11" s="30"/>
      <c r="P11" s="24" t="s">
        <v>143</v>
      </c>
      <c r="Q11" s="24" t="s">
        <v>144</v>
      </c>
      <c r="R11" s="24" t="s">
        <v>145</v>
      </c>
      <c r="S11" s="24" t="s">
        <v>146</v>
      </c>
      <c r="T11" s="24" t="s">
        <v>147</v>
      </c>
      <c r="U11" s="24" t="s">
        <v>148</v>
      </c>
      <c r="V11" s="24" t="s">
        <v>149</v>
      </c>
      <c r="W11" s="24" t="s">
        <v>150</v>
      </c>
      <c r="X11" s="24" t="s">
        <v>151</v>
      </c>
    </row>
    <row r="12" spans="1:48" x14ac:dyDescent="0.25">
      <c r="A12" s="3"/>
      <c r="B12" s="11"/>
      <c r="C12" s="11" t="s">
        <v>17</v>
      </c>
      <c r="D12" s="11" t="s">
        <v>76</v>
      </c>
      <c r="E12" s="3" t="s">
        <v>6</v>
      </c>
      <c r="F12" s="3" t="s">
        <v>6</v>
      </c>
      <c r="G12" s="3" t="s">
        <v>6</v>
      </c>
      <c r="H12" s="33">
        <f>SUM(H13:H13)</f>
        <v>0</v>
      </c>
      <c r="I12" s="33">
        <f>SUM(I13:I13)</f>
        <v>0</v>
      </c>
      <c r="J12" s="33">
        <f>H12+I12</f>
        <v>0</v>
      </c>
      <c r="K12" s="23"/>
      <c r="L12" s="33">
        <f>SUM(L13:L13)</f>
        <v>15.471500000000001</v>
      </c>
      <c r="M12" s="23"/>
      <c r="Y12" s="24"/>
      <c r="AI12" s="34">
        <f>SUM(Z13:Z13)</f>
        <v>0</v>
      </c>
      <c r="AJ12" s="34">
        <f>SUM(AA13:AA13)</f>
        <v>0</v>
      </c>
      <c r="AK12" s="34">
        <f>SUM(AB13:AB13)</f>
        <v>0</v>
      </c>
    </row>
    <row r="13" spans="1:48" x14ac:dyDescent="0.25">
      <c r="A13" s="4" t="s">
        <v>7</v>
      </c>
      <c r="B13" s="4"/>
      <c r="C13" s="4" t="s">
        <v>35</v>
      </c>
      <c r="D13" s="4" t="s">
        <v>77</v>
      </c>
      <c r="E13" s="4" t="s">
        <v>122</v>
      </c>
      <c r="F13" s="16">
        <v>28.13</v>
      </c>
      <c r="G13" s="16"/>
      <c r="H13" s="16">
        <f>F13*AE13</f>
        <v>0</v>
      </c>
      <c r="I13" s="16">
        <f>J13-H13</f>
        <v>0</v>
      </c>
      <c r="J13" s="16">
        <f>F13*G13</f>
        <v>0</v>
      </c>
      <c r="K13" s="16">
        <v>0.55000000000000004</v>
      </c>
      <c r="L13" s="16">
        <f>F13*K13</f>
        <v>15.471500000000001</v>
      </c>
      <c r="M13" s="27"/>
      <c r="P13" s="31">
        <f>IF(AG13="5",J13,0)</f>
        <v>0</v>
      </c>
      <c r="R13" s="31">
        <f>IF(AG13="1",H13,0)</f>
        <v>0</v>
      </c>
      <c r="S13" s="31">
        <f>IF(AG13="1",I13,0)</f>
        <v>0</v>
      </c>
      <c r="T13" s="31">
        <f>IF(AG13="7",H13,0)</f>
        <v>0</v>
      </c>
      <c r="U13" s="31">
        <f>IF(AG13="7",I13,0)</f>
        <v>0</v>
      </c>
      <c r="V13" s="31">
        <f>IF(AG13="2",H13,0)</f>
        <v>0</v>
      </c>
      <c r="W13" s="31">
        <f>IF(AG13="2",I13,0)</f>
        <v>0</v>
      </c>
      <c r="X13" s="31">
        <f>IF(AG13="0",J13,0)</f>
        <v>0</v>
      </c>
      <c r="Y13" s="24"/>
      <c r="Z13" s="16">
        <f>IF(AD13=0,J13,0)</f>
        <v>0</v>
      </c>
      <c r="AA13" s="16">
        <f>IF(AD13=15,J13,0)</f>
        <v>0</v>
      </c>
      <c r="AB13" s="16">
        <f>IF(AD13=21,J13,0)</f>
        <v>0</v>
      </c>
      <c r="AD13" s="31">
        <v>21</v>
      </c>
      <c r="AE13" s="31">
        <f>G13*0</f>
        <v>0</v>
      </c>
      <c r="AF13" s="31">
        <f>G13*(1-0)</f>
        <v>0</v>
      </c>
      <c r="AG13" s="27" t="s">
        <v>7</v>
      </c>
      <c r="AM13" s="31">
        <f>F13*AE13</f>
        <v>0</v>
      </c>
      <c r="AN13" s="31">
        <f>F13*AF13</f>
        <v>0</v>
      </c>
      <c r="AO13" s="32" t="s">
        <v>152</v>
      </c>
      <c r="AP13" s="32" t="s">
        <v>166</v>
      </c>
      <c r="AQ13" s="24" t="s">
        <v>172</v>
      </c>
      <c r="AR13" s="24" t="s">
        <v>173</v>
      </c>
      <c r="AS13" s="31">
        <f>AM13+AN13</f>
        <v>0</v>
      </c>
      <c r="AT13" s="31">
        <f>G13/(100-AU13)*100</f>
        <v>0</v>
      </c>
      <c r="AU13" s="31">
        <v>0</v>
      </c>
      <c r="AV13" s="31">
        <f>L13</f>
        <v>15.471500000000001</v>
      </c>
    </row>
    <row r="14" spans="1:48" x14ac:dyDescent="0.25">
      <c r="A14" s="5"/>
      <c r="B14" s="12"/>
      <c r="C14" s="12" t="s">
        <v>22</v>
      </c>
      <c r="D14" s="12" t="s">
        <v>78</v>
      </c>
      <c r="E14" s="5" t="s">
        <v>6</v>
      </c>
      <c r="F14" s="5" t="s">
        <v>6</v>
      </c>
      <c r="G14" s="5"/>
      <c r="H14" s="34">
        <f>SUM(H15:H18)</f>
        <v>0</v>
      </c>
      <c r="I14" s="34">
        <f>SUM(I15:I18)</f>
        <v>0</v>
      </c>
      <c r="J14" s="34">
        <f>H14+I14</f>
        <v>0</v>
      </c>
      <c r="K14" s="24"/>
      <c r="L14" s="34">
        <f>SUM(L15:L18)</f>
        <v>0</v>
      </c>
      <c r="M14" s="24"/>
      <c r="Y14" s="24"/>
      <c r="AI14" s="34">
        <f>SUM(Z15:Z18)</f>
        <v>0</v>
      </c>
      <c r="AJ14" s="34">
        <f>SUM(AA15:AA18)</f>
        <v>0</v>
      </c>
      <c r="AK14" s="34">
        <f>SUM(AB15:AB18)</f>
        <v>0</v>
      </c>
    </row>
    <row r="15" spans="1:48" x14ac:dyDescent="0.25">
      <c r="A15" s="4" t="s">
        <v>8</v>
      </c>
      <c r="B15" s="4"/>
      <c r="C15" s="4" t="s">
        <v>36</v>
      </c>
      <c r="D15" s="4" t="s">
        <v>79</v>
      </c>
      <c r="E15" s="4" t="s">
        <v>123</v>
      </c>
      <c r="F15" s="16">
        <v>28.13</v>
      </c>
      <c r="G15" s="16"/>
      <c r="H15" s="16">
        <f>F15*AE15</f>
        <v>0</v>
      </c>
      <c r="I15" s="16">
        <f>J15-H15</f>
        <v>0</v>
      </c>
      <c r="J15" s="16">
        <f>F15*G15</f>
        <v>0</v>
      </c>
      <c r="K15" s="16">
        <v>0</v>
      </c>
      <c r="L15" s="16">
        <f>F15*K15</f>
        <v>0</v>
      </c>
      <c r="M15" s="27"/>
      <c r="P15" s="31">
        <f>IF(AG15="5",J15,0)</f>
        <v>0</v>
      </c>
      <c r="R15" s="31">
        <f>IF(AG15="1",H15,0)</f>
        <v>0</v>
      </c>
      <c r="S15" s="31">
        <f>IF(AG15="1",I15,0)</f>
        <v>0</v>
      </c>
      <c r="T15" s="31">
        <f>IF(AG15="7",H15,0)</f>
        <v>0</v>
      </c>
      <c r="U15" s="31">
        <f>IF(AG15="7",I15,0)</f>
        <v>0</v>
      </c>
      <c r="V15" s="31">
        <f>IF(AG15="2",H15,0)</f>
        <v>0</v>
      </c>
      <c r="W15" s="31">
        <f>IF(AG15="2",I15,0)</f>
        <v>0</v>
      </c>
      <c r="X15" s="31">
        <f>IF(AG15="0",J15,0)</f>
        <v>0</v>
      </c>
      <c r="Y15" s="24"/>
      <c r="Z15" s="16">
        <f>IF(AD15=0,J15,0)</f>
        <v>0</v>
      </c>
      <c r="AA15" s="16">
        <f>IF(AD15=15,J15,0)</f>
        <v>0</v>
      </c>
      <c r="AB15" s="16">
        <f>IF(AD15=21,J15,0)</f>
        <v>0</v>
      </c>
      <c r="AD15" s="31">
        <v>21</v>
      </c>
      <c r="AE15" s="31">
        <f>G15*0</f>
        <v>0</v>
      </c>
      <c r="AF15" s="31">
        <f>G15*(1-0)</f>
        <v>0</v>
      </c>
      <c r="AG15" s="27" t="s">
        <v>7</v>
      </c>
      <c r="AM15" s="31">
        <f>F15*AE15</f>
        <v>0</v>
      </c>
      <c r="AN15" s="31">
        <f>F15*AF15</f>
        <v>0</v>
      </c>
      <c r="AO15" s="32" t="s">
        <v>153</v>
      </c>
      <c r="AP15" s="32" t="s">
        <v>166</v>
      </c>
      <c r="AQ15" s="24" t="s">
        <v>172</v>
      </c>
      <c r="AR15" s="24" t="s">
        <v>174</v>
      </c>
      <c r="AS15" s="31">
        <f>AM15+AN15</f>
        <v>0</v>
      </c>
      <c r="AT15" s="31">
        <f>G15/(100-AU15)*100</f>
        <v>0</v>
      </c>
      <c r="AU15" s="31">
        <v>0</v>
      </c>
      <c r="AV15" s="31">
        <f>L15</f>
        <v>0</v>
      </c>
    </row>
    <row r="16" spans="1:48" x14ac:dyDescent="0.25">
      <c r="A16" s="4" t="s">
        <v>9</v>
      </c>
      <c r="B16" s="4"/>
      <c r="C16" s="4" t="s">
        <v>37</v>
      </c>
      <c r="D16" s="4" t="s">
        <v>80</v>
      </c>
      <c r="E16" s="4" t="s">
        <v>123</v>
      </c>
      <c r="F16" s="16">
        <v>28.13</v>
      </c>
      <c r="G16" s="16"/>
      <c r="H16" s="16">
        <f>F16*AE16</f>
        <v>0</v>
      </c>
      <c r="I16" s="16">
        <f>J16-H16</f>
        <v>0</v>
      </c>
      <c r="J16" s="16">
        <f>F16*G16</f>
        <v>0</v>
      </c>
      <c r="K16" s="16">
        <v>0</v>
      </c>
      <c r="L16" s="16">
        <f>F16*K16</f>
        <v>0</v>
      </c>
      <c r="M16" s="27"/>
      <c r="P16" s="31">
        <f>IF(AG16="5",J16,0)</f>
        <v>0</v>
      </c>
      <c r="R16" s="31">
        <f>IF(AG16="1",H16,0)</f>
        <v>0</v>
      </c>
      <c r="S16" s="31">
        <f>IF(AG16="1",I16,0)</f>
        <v>0</v>
      </c>
      <c r="T16" s="31">
        <f>IF(AG16="7",H16,0)</f>
        <v>0</v>
      </c>
      <c r="U16" s="31">
        <f>IF(AG16="7",I16,0)</f>
        <v>0</v>
      </c>
      <c r="V16" s="31">
        <f>IF(AG16="2",H16,0)</f>
        <v>0</v>
      </c>
      <c r="W16" s="31">
        <f>IF(AG16="2",I16,0)</f>
        <v>0</v>
      </c>
      <c r="X16" s="31">
        <f>IF(AG16="0",J16,0)</f>
        <v>0</v>
      </c>
      <c r="Y16" s="24"/>
      <c r="Z16" s="16">
        <f>IF(AD16=0,J16,0)</f>
        <v>0</v>
      </c>
      <c r="AA16" s="16">
        <f>IF(AD16=15,J16,0)</f>
        <v>0</v>
      </c>
      <c r="AB16" s="16">
        <f>IF(AD16=21,J16,0)</f>
        <v>0</v>
      </c>
      <c r="AD16" s="31">
        <v>21</v>
      </c>
      <c r="AE16" s="31">
        <f>G16*0</f>
        <v>0</v>
      </c>
      <c r="AF16" s="31">
        <f>G16*(1-0)</f>
        <v>0</v>
      </c>
      <c r="AG16" s="27" t="s">
        <v>7</v>
      </c>
      <c r="AM16" s="31">
        <f>F16*AE16</f>
        <v>0</v>
      </c>
      <c r="AN16" s="31">
        <f>F16*AF16</f>
        <v>0</v>
      </c>
      <c r="AO16" s="32" t="s">
        <v>153</v>
      </c>
      <c r="AP16" s="32" t="s">
        <v>166</v>
      </c>
      <c r="AQ16" s="24" t="s">
        <v>172</v>
      </c>
      <c r="AR16" s="24" t="s">
        <v>174</v>
      </c>
      <c r="AS16" s="31">
        <f>AM16+AN16</f>
        <v>0</v>
      </c>
      <c r="AT16" s="31">
        <f>G16/(100-AU16)*100</f>
        <v>0</v>
      </c>
      <c r="AU16" s="31">
        <v>0</v>
      </c>
      <c r="AV16" s="31">
        <f>L16</f>
        <v>0</v>
      </c>
    </row>
    <row r="17" spans="1:48" x14ac:dyDescent="0.25">
      <c r="D17" s="14" t="s">
        <v>81</v>
      </c>
    </row>
    <row r="18" spans="1:48" x14ac:dyDescent="0.25">
      <c r="A18" s="4" t="s">
        <v>10</v>
      </c>
      <c r="B18" s="4"/>
      <c r="C18" s="4" t="s">
        <v>38</v>
      </c>
      <c r="D18" s="4" t="s">
        <v>82</v>
      </c>
      <c r="E18" s="4" t="s">
        <v>123</v>
      </c>
      <c r="F18" s="16">
        <v>28.13</v>
      </c>
      <c r="G18" s="16"/>
      <c r="H18" s="16">
        <f>F18*AE18</f>
        <v>0</v>
      </c>
      <c r="I18" s="16">
        <f>J18-H18</f>
        <v>0</v>
      </c>
      <c r="J18" s="16">
        <f>F18*G18</f>
        <v>0</v>
      </c>
      <c r="K18" s="16">
        <v>0</v>
      </c>
      <c r="L18" s="16">
        <f>F18*K18</f>
        <v>0</v>
      </c>
      <c r="M18" s="27"/>
      <c r="P18" s="31">
        <f>IF(AG18="5",J18,0)</f>
        <v>0</v>
      </c>
      <c r="R18" s="31">
        <f>IF(AG18="1",H18,0)</f>
        <v>0</v>
      </c>
      <c r="S18" s="31">
        <f>IF(AG18="1",I18,0)</f>
        <v>0</v>
      </c>
      <c r="T18" s="31">
        <f>IF(AG18="7",H18,0)</f>
        <v>0</v>
      </c>
      <c r="U18" s="31">
        <f>IF(AG18="7",I18,0)</f>
        <v>0</v>
      </c>
      <c r="V18" s="31">
        <f>IF(AG18="2",H18,0)</f>
        <v>0</v>
      </c>
      <c r="W18" s="31">
        <f>IF(AG18="2",I18,0)</f>
        <v>0</v>
      </c>
      <c r="X18" s="31">
        <f>IF(AG18="0",J18,0)</f>
        <v>0</v>
      </c>
      <c r="Y18" s="24"/>
      <c r="Z18" s="16">
        <f>IF(AD18=0,J18,0)</f>
        <v>0</v>
      </c>
      <c r="AA18" s="16">
        <f>IF(AD18=15,J18,0)</f>
        <v>0</v>
      </c>
      <c r="AB18" s="16">
        <f>IF(AD18=21,J18,0)</f>
        <v>0</v>
      </c>
      <c r="AD18" s="31">
        <v>21</v>
      </c>
      <c r="AE18" s="31">
        <f>G18*0</f>
        <v>0</v>
      </c>
      <c r="AF18" s="31">
        <f>G18*(1-0)</f>
        <v>0</v>
      </c>
      <c r="AG18" s="27" t="s">
        <v>7</v>
      </c>
      <c r="AM18" s="31">
        <f>F18*AE18</f>
        <v>0</v>
      </c>
      <c r="AN18" s="31">
        <f>F18*AF18</f>
        <v>0</v>
      </c>
      <c r="AO18" s="32" t="s">
        <v>153</v>
      </c>
      <c r="AP18" s="32" t="s">
        <v>166</v>
      </c>
      <c r="AQ18" s="24" t="s">
        <v>172</v>
      </c>
      <c r="AR18" s="24" t="s">
        <v>174</v>
      </c>
      <c r="AS18" s="31">
        <f>AM18+AN18</f>
        <v>0</v>
      </c>
      <c r="AT18" s="31">
        <f>G18/(100-AU18)*100</f>
        <v>0</v>
      </c>
      <c r="AU18" s="31">
        <v>0</v>
      </c>
      <c r="AV18" s="31">
        <f>L18</f>
        <v>0</v>
      </c>
    </row>
    <row r="19" spans="1:48" x14ac:dyDescent="0.25">
      <c r="A19" s="5"/>
      <c r="B19" s="12"/>
      <c r="C19" s="12" t="s">
        <v>23</v>
      </c>
      <c r="D19" s="12" t="s">
        <v>83</v>
      </c>
      <c r="E19" s="5" t="s">
        <v>6</v>
      </c>
      <c r="F19" s="5" t="s">
        <v>6</v>
      </c>
      <c r="G19" s="5"/>
      <c r="H19" s="34">
        <f>SUM(H20:H21)</f>
        <v>0</v>
      </c>
      <c r="I19" s="34">
        <f>SUM(I20:I21)</f>
        <v>0</v>
      </c>
      <c r="J19" s="34">
        <f>H19+I19</f>
        <v>0</v>
      </c>
      <c r="K19" s="24"/>
      <c r="L19" s="34">
        <f>SUM(L20:L21)</f>
        <v>35.220300000000002</v>
      </c>
      <c r="M19" s="24"/>
      <c r="Y19" s="24"/>
      <c r="AI19" s="34">
        <f>SUM(Z20:Z21)</f>
        <v>0</v>
      </c>
      <c r="AJ19" s="34">
        <f>SUM(AA20:AA21)</f>
        <v>0</v>
      </c>
      <c r="AK19" s="34">
        <f>SUM(AB20:AB21)</f>
        <v>0</v>
      </c>
    </row>
    <row r="20" spans="1:48" x14ac:dyDescent="0.25">
      <c r="A20" s="4" t="s">
        <v>11</v>
      </c>
      <c r="B20" s="4"/>
      <c r="C20" s="4" t="s">
        <v>39</v>
      </c>
      <c r="D20" s="4" t="s">
        <v>84</v>
      </c>
      <c r="E20" s="4" t="s">
        <v>123</v>
      </c>
      <c r="F20" s="16">
        <v>28.13</v>
      </c>
      <c r="G20" s="16"/>
      <c r="H20" s="16">
        <f>F20*AE20</f>
        <v>0</v>
      </c>
      <c r="I20" s="16">
        <f>J20-H20</f>
        <v>0</v>
      </c>
      <c r="J20" s="16">
        <f>F20*G20</f>
        <v>0</v>
      </c>
      <c r="K20" s="16">
        <v>0</v>
      </c>
      <c r="L20" s="16">
        <f>F20*K20</f>
        <v>0</v>
      </c>
      <c r="M20" s="27"/>
      <c r="P20" s="31">
        <f>IF(AG20="5",J20,0)</f>
        <v>0</v>
      </c>
      <c r="R20" s="31">
        <f>IF(AG20="1",H20,0)</f>
        <v>0</v>
      </c>
      <c r="S20" s="31">
        <f>IF(AG20="1",I20,0)</f>
        <v>0</v>
      </c>
      <c r="T20" s="31">
        <f>IF(AG20="7",H20,0)</f>
        <v>0</v>
      </c>
      <c r="U20" s="31">
        <f>IF(AG20="7",I20,0)</f>
        <v>0</v>
      </c>
      <c r="V20" s="31">
        <f>IF(AG20="2",H20,0)</f>
        <v>0</v>
      </c>
      <c r="W20" s="31">
        <f>IF(AG20="2",I20,0)</f>
        <v>0</v>
      </c>
      <c r="X20" s="31">
        <f>IF(AG20="0",J20,0)</f>
        <v>0</v>
      </c>
      <c r="Y20" s="24"/>
      <c r="Z20" s="16">
        <f>IF(AD20=0,J20,0)</f>
        <v>0</v>
      </c>
      <c r="AA20" s="16">
        <f>IF(AD20=15,J20,0)</f>
        <v>0</v>
      </c>
      <c r="AB20" s="16">
        <f>IF(AD20=21,J20,0)</f>
        <v>0</v>
      </c>
      <c r="AD20" s="31">
        <v>21</v>
      </c>
      <c r="AE20" s="31">
        <f>G20*0</f>
        <v>0</v>
      </c>
      <c r="AF20" s="31">
        <f>G20*(1-0)</f>
        <v>0</v>
      </c>
      <c r="AG20" s="27" t="s">
        <v>7</v>
      </c>
      <c r="AM20" s="31">
        <f>F20*AE20</f>
        <v>0</v>
      </c>
      <c r="AN20" s="31">
        <f>F20*AF20</f>
        <v>0</v>
      </c>
      <c r="AO20" s="32" t="s">
        <v>154</v>
      </c>
      <c r="AP20" s="32" t="s">
        <v>166</v>
      </c>
      <c r="AQ20" s="24" t="s">
        <v>172</v>
      </c>
      <c r="AR20" s="24" t="s">
        <v>175</v>
      </c>
      <c r="AS20" s="31">
        <f>AM20+AN20</f>
        <v>0</v>
      </c>
      <c r="AT20" s="31">
        <f>G20/(100-AU20)*100</f>
        <v>0</v>
      </c>
      <c r="AU20" s="31">
        <v>0</v>
      </c>
      <c r="AV20" s="31">
        <f>L20</f>
        <v>0</v>
      </c>
    </row>
    <row r="21" spans="1:48" x14ac:dyDescent="0.25">
      <c r="A21" s="4" t="s">
        <v>12</v>
      </c>
      <c r="B21" s="4"/>
      <c r="C21" s="4" t="s">
        <v>40</v>
      </c>
      <c r="D21" s="4" t="s">
        <v>85</v>
      </c>
      <c r="E21" s="4" t="s">
        <v>123</v>
      </c>
      <c r="F21" s="16">
        <v>21.09</v>
      </c>
      <c r="G21" s="16"/>
      <c r="H21" s="16">
        <f>F21*AE21</f>
        <v>0</v>
      </c>
      <c r="I21" s="16">
        <f>J21-H21</f>
        <v>0</v>
      </c>
      <c r="J21" s="16">
        <f>F21*G21</f>
        <v>0</v>
      </c>
      <c r="K21" s="16">
        <v>1.67</v>
      </c>
      <c r="L21" s="16">
        <f>F21*K21</f>
        <v>35.220300000000002</v>
      </c>
      <c r="M21" s="27"/>
      <c r="P21" s="31">
        <f>IF(AG21="5",J21,0)</f>
        <v>0</v>
      </c>
      <c r="R21" s="31">
        <f>IF(AG21="1",H21,0)</f>
        <v>0</v>
      </c>
      <c r="S21" s="31">
        <f>IF(AG21="1",I21,0)</f>
        <v>0</v>
      </c>
      <c r="T21" s="31">
        <f>IF(AG21="7",H21,0)</f>
        <v>0</v>
      </c>
      <c r="U21" s="31">
        <f>IF(AG21="7",I21,0)</f>
        <v>0</v>
      </c>
      <c r="V21" s="31">
        <f>IF(AG21="2",H21,0)</f>
        <v>0</v>
      </c>
      <c r="W21" s="31">
        <f>IF(AG21="2",I21,0)</f>
        <v>0</v>
      </c>
      <c r="X21" s="31">
        <f>IF(AG21="0",J21,0)</f>
        <v>0</v>
      </c>
      <c r="Y21" s="24"/>
      <c r="Z21" s="16">
        <f>IF(AD21=0,J21,0)</f>
        <v>0</v>
      </c>
      <c r="AA21" s="16">
        <f>IF(AD21=15,J21,0)</f>
        <v>0</v>
      </c>
      <c r="AB21" s="16">
        <f>IF(AD21=21,J21,0)</f>
        <v>0</v>
      </c>
      <c r="AD21" s="31">
        <v>21</v>
      </c>
      <c r="AE21" s="31">
        <f>G21*0.505256438299905</f>
        <v>0</v>
      </c>
      <c r="AF21" s="31">
        <f>G21*(1-0.505256438299905)</f>
        <v>0</v>
      </c>
      <c r="AG21" s="27" t="s">
        <v>7</v>
      </c>
      <c r="AM21" s="31">
        <f>F21*AE21</f>
        <v>0</v>
      </c>
      <c r="AN21" s="31">
        <f>F21*AF21</f>
        <v>0</v>
      </c>
      <c r="AO21" s="32" t="s">
        <v>154</v>
      </c>
      <c r="AP21" s="32" t="s">
        <v>166</v>
      </c>
      <c r="AQ21" s="24" t="s">
        <v>172</v>
      </c>
      <c r="AR21" s="24" t="s">
        <v>175</v>
      </c>
      <c r="AS21" s="31">
        <f>AM21+AN21</f>
        <v>0</v>
      </c>
      <c r="AT21" s="31">
        <f>G21/(100-AU21)*100</f>
        <v>0</v>
      </c>
      <c r="AU21" s="31">
        <v>0</v>
      </c>
      <c r="AV21" s="31">
        <f>L21</f>
        <v>35.220300000000002</v>
      </c>
    </row>
    <row r="22" spans="1:48" x14ac:dyDescent="0.25">
      <c r="D22" s="14" t="s">
        <v>86</v>
      </c>
    </row>
    <row r="23" spans="1:48" x14ac:dyDescent="0.25">
      <c r="A23" s="5"/>
      <c r="B23" s="12"/>
      <c r="C23" s="12" t="s">
        <v>41</v>
      </c>
      <c r="D23" s="12" t="s">
        <v>87</v>
      </c>
      <c r="E23" s="5" t="s">
        <v>6</v>
      </c>
      <c r="F23" s="5" t="s">
        <v>6</v>
      </c>
      <c r="G23" s="5" t="s">
        <v>6</v>
      </c>
      <c r="H23" s="34">
        <f>SUM(H24:H24)</f>
        <v>0</v>
      </c>
      <c r="I23" s="34">
        <f>SUM(I24:I24)</f>
        <v>0</v>
      </c>
      <c r="J23" s="34">
        <f>H23+I23</f>
        <v>0</v>
      </c>
      <c r="K23" s="24"/>
      <c r="L23" s="34">
        <f>SUM(L24:L24)</f>
        <v>8.7400000000000005E-2</v>
      </c>
      <c r="M23" s="24"/>
      <c r="Y23" s="24"/>
      <c r="AI23" s="34">
        <f>SUM(Z24:Z24)</f>
        <v>0</v>
      </c>
      <c r="AJ23" s="34">
        <f>SUM(AA24:AA24)</f>
        <v>0</v>
      </c>
      <c r="AK23" s="34">
        <f>SUM(AB24:AB24)</f>
        <v>0</v>
      </c>
    </row>
    <row r="24" spans="1:48" x14ac:dyDescent="0.25">
      <c r="A24" s="4" t="s">
        <v>13</v>
      </c>
      <c r="B24" s="4"/>
      <c r="C24" s="4" t="s">
        <v>42</v>
      </c>
      <c r="D24" s="4" t="s">
        <v>88</v>
      </c>
      <c r="E24" s="4" t="s">
        <v>124</v>
      </c>
      <c r="F24" s="16">
        <v>460</v>
      </c>
      <c r="G24" s="16"/>
      <c r="H24" s="16">
        <f>F24*AE24</f>
        <v>0</v>
      </c>
      <c r="I24" s="16">
        <f>J24-H24</f>
        <v>0</v>
      </c>
      <c r="J24" s="16">
        <f>F24*G24</f>
        <v>0</v>
      </c>
      <c r="K24" s="16">
        <v>1.9000000000000001E-4</v>
      </c>
      <c r="L24" s="16">
        <f>F24*K24</f>
        <v>8.7400000000000005E-2</v>
      </c>
      <c r="M24" s="27"/>
      <c r="P24" s="31">
        <f>IF(AG24="5",J24,0)</f>
        <v>0</v>
      </c>
      <c r="R24" s="31">
        <f>IF(AG24="1",H24,0)</f>
        <v>0</v>
      </c>
      <c r="S24" s="31">
        <f>IF(AG24="1",I24,0)</f>
        <v>0</v>
      </c>
      <c r="T24" s="31">
        <f>IF(AG24="7",H24,0)</f>
        <v>0</v>
      </c>
      <c r="U24" s="31">
        <f>IF(AG24="7",I24,0)</f>
        <v>0</v>
      </c>
      <c r="V24" s="31">
        <f>IF(AG24="2",H24,0)</f>
        <v>0</v>
      </c>
      <c r="W24" s="31">
        <f>IF(AG24="2",I24,0)</f>
        <v>0</v>
      </c>
      <c r="X24" s="31">
        <f>IF(AG24="0",J24,0)</f>
        <v>0</v>
      </c>
      <c r="Y24" s="24"/>
      <c r="Z24" s="16">
        <f>IF(AD24=0,J24,0)</f>
        <v>0</v>
      </c>
      <c r="AA24" s="16">
        <f>IF(AD24=15,J24,0)</f>
        <v>0</v>
      </c>
      <c r="AB24" s="16">
        <f>IF(AD24=21,J24,0)</f>
        <v>0</v>
      </c>
      <c r="AD24" s="31">
        <v>21</v>
      </c>
      <c r="AE24" s="31">
        <f>G24*0.0179376288753855</f>
        <v>0</v>
      </c>
      <c r="AF24" s="31">
        <f>G24*(1-0.0179376288753855)</f>
        <v>0</v>
      </c>
      <c r="AG24" s="27" t="s">
        <v>7</v>
      </c>
      <c r="AM24" s="31">
        <f>F24*AE24</f>
        <v>0</v>
      </c>
      <c r="AN24" s="31">
        <f>F24*AF24</f>
        <v>0</v>
      </c>
      <c r="AO24" s="32" t="s">
        <v>155</v>
      </c>
      <c r="AP24" s="32" t="s">
        <v>167</v>
      </c>
      <c r="AQ24" s="24" t="s">
        <v>172</v>
      </c>
      <c r="AR24" s="24" t="s">
        <v>176</v>
      </c>
      <c r="AS24" s="31">
        <f>AM24+AN24</f>
        <v>0</v>
      </c>
      <c r="AT24" s="31">
        <f>G24/(100-AU24)*100</f>
        <v>0</v>
      </c>
      <c r="AU24" s="31">
        <v>0</v>
      </c>
      <c r="AV24" s="31">
        <f>L24</f>
        <v>8.7400000000000005E-2</v>
      </c>
    </row>
    <row r="25" spans="1:48" x14ac:dyDescent="0.25">
      <c r="A25" s="5"/>
      <c r="B25" s="12"/>
      <c r="C25" s="12" t="s">
        <v>43</v>
      </c>
      <c r="D25" s="12" t="s">
        <v>89</v>
      </c>
      <c r="E25" s="5" t="s">
        <v>6</v>
      </c>
      <c r="F25" s="5" t="s">
        <v>6</v>
      </c>
      <c r="G25" s="5"/>
      <c r="H25" s="34">
        <f>SUM(H26:H27)</f>
        <v>0</v>
      </c>
      <c r="I25" s="34">
        <f>SUM(I26:I27)</f>
        <v>0</v>
      </c>
      <c r="J25" s="34">
        <f>H25+I25</f>
        <v>0</v>
      </c>
      <c r="K25" s="24"/>
      <c r="L25" s="34">
        <f>SUM(L26:L27)</f>
        <v>1.6926099999999999</v>
      </c>
      <c r="M25" s="24"/>
      <c r="Y25" s="24"/>
      <c r="AI25" s="34">
        <f>SUM(Z26:Z27)</f>
        <v>0</v>
      </c>
      <c r="AJ25" s="34">
        <f>SUM(AA26:AA27)</f>
        <v>0</v>
      </c>
      <c r="AK25" s="34">
        <f>SUM(AB26:AB27)</f>
        <v>0</v>
      </c>
    </row>
    <row r="26" spans="1:48" x14ac:dyDescent="0.25">
      <c r="A26" s="4" t="s">
        <v>14</v>
      </c>
      <c r="B26" s="4"/>
      <c r="C26" s="4" t="s">
        <v>44</v>
      </c>
      <c r="D26" s="4" t="s">
        <v>90</v>
      </c>
      <c r="E26" s="4" t="s">
        <v>125</v>
      </c>
      <c r="F26" s="16">
        <v>185</v>
      </c>
      <c r="G26" s="16"/>
      <c r="H26" s="16">
        <f>F26*AE26</f>
        <v>0</v>
      </c>
      <c r="I26" s="16">
        <f>J26-H26</f>
        <v>0</v>
      </c>
      <c r="J26" s="16">
        <f>F26*G26</f>
        <v>0</v>
      </c>
      <c r="K26" s="16">
        <v>5.2999999999999998E-4</v>
      </c>
      <c r="L26" s="16">
        <f>F26*K26</f>
        <v>9.8049999999999998E-2</v>
      </c>
      <c r="M26" s="27"/>
      <c r="P26" s="31">
        <f>IF(AG26="5",J26,0)</f>
        <v>0</v>
      </c>
      <c r="R26" s="31">
        <f>IF(AG26="1",H26,0)</f>
        <v>0</v>
      </c>
      <c r="S26" s="31">
        <f>IF(AG26="1",I26,0)</f>
        <v>0</v>
      </c>
      <c r="T26" s="31">
        <f>IF(AG26="7",H26,0)</f>
        <v>0</v>
      </c>
      <c r="U26" s="31">
        <f>IF(AG26="7",I26,0)</f>
        <v>0</v>
      </c>
      <c r="V26" s="31">
        <f>IF(AG26="2",H26,0)</f>
        <v>0</v>
      </c>
      <c r="W26" s="31">
        <f>IF(AG26="2",I26,0)</f>
        <v>0</v>
      </c>
      <c r="X26" s="31">
        <f>IF(AG26="0",J26,0)</f>
        <v>0</v>
      </c>
      <c r="Y26" s="24"/>
      <c r="Z26" s="16">
        <f>IF(AD26=0,J26,0)</f>
        <v>0</v>
      </c>
      <c r="AA26" s="16">
        <f>IF(AD26=15,J26,0)</f>
        <v>0</v>
      </c>
      <c r="AB26" s="16">
        <f>IF(AD26=21,J26,0)</f>
        <v>0</v>
      </c>
      <c r="AD26" s="31">
        <v>21</v>
      </c>
      <c r="AE26" s="31">
        <f>G26*0.728197940503433</f>
        <v>0</v>
      </c>
      <c r="AF26" s="31">
        <f>G26*(1-0.728197940503433)</f>
        <v>0</v>
      </c>
      <c r="AG26" s="27" t="s">
        <v>7</v>
      </c>
      <c r="AM26" s="31">
        <f>F26*AE26</f>
        <v>0</v>
      </c>
      <c r="AN26" s="31">
        <f>F26*AF26</f>
        <v>0</v>
      </c>
      <c r="AO26" s="32" t="s">
        <v>156</v>
      </c>
      <c r="AP26" s="32" t="s">
        <v>167</v>
      </c>
      <c r="AQ26" s="24" t="s">
        <v>172</v>
      </c>
      <c r="AR26" s="24" t="s">
        <v>177</v>
      </c>
      <c r="AS26" s="31">
        <f>AM26+AN26</f>
        <v>0</v>
      </c>
      <c r="AT26" s="31">
        <f>G26/(100-AU26)*100</f>
        <v>0</v>
      </c>
      <c r="AU26" s="31">
        <v>0</v>
      </c>
      <c r="AV26" s="31">
        <f>L26</f>
        <v>9.8049999999999998E-2</v>
      </c>
    </row>
    <row r="27" spans="1:48" x14ac:dyDescent="0.25">
      <c r="A27" s="4" t="s">
        <v>15</v>
      </c>
      <c r="B27" s="4"/>
      <c r="C27" s="4" t="s">
        <v>45</v>
      </c>
      <c r="D27" s="4" t="s">
        <v>91</v>
      </c>
      <c r="E27" s="4" t="s">
        <v>122</v>
      </c>
      <c r="F27" s="16">
        <v>48</v>
      </c>
      <c r="G27" s="16"/>
      <c r="H27" s="16">
        <f>F27*AE27</f>
        <v>0</v>
      </c>
      <c r="I27" s="16">
        <f>J27-H27</f>
        <v>0</v>
      </c>
      <c r="J27" s="16">
        <f>F27*G27</f>
        <v>0</v>
      </c>
      <c r="K27" s="16">
        <v>3.322E-2</v>
      </c>
      <c r="L27" s="16">
        <f>F27*K27</f>
        <v>1.59456</v>
      </c>
      <c r="M27" s="27"/>
      <c r="P27" s="31">
        <f>IF(AG27="5",J27,0)</f>
        <v>0</v>
      </c>
      <c r="R27" s="31">
        <f>IF(AG27="1",H27,0)</f>
        <v>0</v>
      </c>
      <c r="S27" s="31">
        <f>IF(AG27="1",I27,0)</f>
        <v>0</v>
      </c>
      <c r="T27" s="31">
        <f>IF(AG27="7",H27,0)</f>
        <v>0</v>
      </c>
      <c r="U27" s="31">
        <f>IF(AG27="7",I27,0)</f>
        <v>0</v>
      </c>
      <c r="V27" s="31">
        <f>IF(AG27="2",H27,0)</f>
        <v>0</v>
      </c>
      <c r="W27" s="31">
        <f>IF(AG27="2",I27,0)</f>
        <v>0</v>
      </c>
      <c r="X27" s="31">
        <f>IF(AG27="0",J27,0)</f>
        <v>0</v>
      </c>
      <c r="Y27" s="24"/>
      <c r="Z27" s="16">
        <f>IF(AD27=0,J27,0)</f>
        <v>0</v>
      </c>
      <c r="AA27" s="16">
        <f>IF(AD27=15,J27,0)</f>
        <v>0</v>
      </c>
      <c r="AB27" s="16">
        <f>IF(AD27=21,J27,0)</f>
        <v>0</v>
      </c>
      <c r="AD27" s="31">
        <v>21</v>
      </c>
      <c r="AE27" s="31">
        <f>G27*0.080392031260009</f>
        <v>0</v>
      </c>
      <c r="AF27" s="31">
        <f>G27*(1-0.080392031260009)</f>
        <v>0</v>
      </c>
      <c r="AG27" s="27" t="s">
        <v>7</v>
      </c>
      <c r="AM27" s="31">
        <f>F27*AE27</f>
        <v>0</v>
      </c>
      <c r="AN27" s="31">
        <f>F27*AF27</f>
        <v>0</v>
      </c>
      <c r="AO27" s="32" t="s">
        <v>156</v>
      </c>
      <c r="AP27" s="32" t="s">
        <v>167</v>
      </c>
      <c r="AQ27" s="24" t="s">
        <v>172</v>
      </c>
      <c r="AR27" s="24" t="s">
        <v>177</v>
      </c>
      <c r="AS27" s="31">
        <f>AM27+AN27</f>
        <v>0</v>
      </c>
      <c r="AT27" s="31">
        <f>G27/(100-AU27)*100</f>
        <v>0</v>
      </c>
      <c r="AU27" s="31">
        <v>0</v>
      </c>
      <c r="AV27" s="31">
        <f>L27</f>
        <v>1.59456</v>
      </c>
    </row>
    <row r="28" spans="1:48" x14ac:dyDescent="0.25">
      <c r="A28" s="5"/>
      <c r="B28" s="12"/>
      <c r="C28" s="12" t="s">
        <v>46</v>
      </c>
      <c r="D28" s="12" t="s">
        <v>92</v>
      </c>
      <c r="E28" s="5" t="s">
        <v>6</v>
      </c>
      <c r="F28" s="5" t="s">
        <v>6</v>
      </c>
      <c r="G28" s="5"/>
      <c r="H28" s="34">
        <f>SUM(H29:H29)</f>
        <v>0</v>
      </c>
      <c r="I28" s="34">
        <f>SUM(I29:I29)</f>
        <v>0</v>
      </c>
      <c r="J28" s="34">
        <f>H28+I28</f>
        <v>0</v>
      </c>
      <c r="K28" s="24"/>
      <c r="L28" s="34">
        <f>SUM(L29:L29)</f>
        <v>113.3899468</v>
      </c>
      <c r="M28" s="24"/>
      <c r="Y28" s="24"/>
      <c r="AI28" s="34">
        <f>SUM(Z29:Z29)</f>
        <v>0</v>
      </c>
      <c r="AJ28" s="34">
        <f>SUM(AA29:AA29)</f>
        <v>0</v>
      </c>
      <c r="AK28" s="34">
        <f>SUM(AB29:AB29)</f>
        <v>0</v>
      </c>
    </row>
    <row r="29" spans="1:48" x14ac:dyDescent="0.25">
      <c r="A29" s="4" t="s">
        <v>16</v>
      </c>
      <c r="B29" s="4"/>
      <c r="C29" s="4" t="s">
        <v>47</v>
      </c>
      <c r="D29" s="4" t="s">
        <v>93</v>
      </c>
      <c r="E29" s="4" t="s">
        <v>123</v>
      </c>
      <c r="F29" s="16">
        <v>39.26</v>
      </c>
      <c r="G29" s="16"/>
      <c r="H29" s="16">
        <f>F29*AE29</f>
        <v>0</v>
      </c>
      <c r="I29" s="16">
        <f>J29-H29</f>
        <v>0</v>
      </c>
      <c r="J29" s="16">
        <f>F29*G29</f>
        <v>0</v>
      </c>
      <c r="K29" s="16">
        <v>2.8881800000000002</v>
      </c>
      <c r="L29" s="16">
        <f>F29*K29</f>
        <v>113.3899468</v>
      </c>
      <c r="M29" s="27"/>
      <c r="P29" s="31">
        <f>IF(AG29="5",J29,0)</f>
        <v>0</v>
      </c>
      <c r="R29" s="31">
        <f>IF(AG29="1",H29,0)</f>
        <v>0</v>
      </c>
      <c r="S29" s="31">
        <f>IF(AG29="1",I29,0)</f>
        <v>0</v>
      </c>
      <c r="T29" s="31">
        <f>IF(AG29="7",H29,0)</f>
        <v>0</v>
      </c>
      <c r="U29" s="31">
        <f>IF(AG29="7",I29,0)</f>
        <v>0</v>
      </c>
      <c r="V29" s="31">
        <f>IF(AG29="2",H29,0)</f>
        <v>0</v>
      </c>
      <c r="W29" s="31">
        <f>IF(AG29="2",I29,0)</f>
        <v>0</v>
      </c>
      <c r="X29" s="31">
        <f>IF(AG29="0",J29,0)</f>
        <v>0</v>
      </c>
      <c r="Y29" s="24"/>
      <c r="Z29" s="16">
        <f>IF(AD29=0,J29,0)</f>
        <v>0</v>
      </c>
      <c r="AA29" s="16">
        <f>IF(AD29=15,J29,0)</f>
        <v>0</v>
      </c>
      <c r="AB29" s="16">
        <f>IF(AD29=21,J29,0)</f>
        <v>0</v>
      </c>
      <c r="AD29" s="31">
        <v>21</v>
      </c>
      <c r="AE29" s="31">
        <f>G29*0.447360694554065</f>
        <v>0</v>
      </c>
      <c r="AF29" s="31">
        <f>G29*(1-0.447360694554065)</f>
        <v>0</v>
      </c>
      <c r="AG29" s="27" t="s">
        <v>7</v>
      </c>
      <c r="AM29" s="31">
        <f>F29*AE29</f>
        <v>0</v>
      </c>
      <c r="AN29" s="31">
        <f>F29*AF29</f>
        <v>0</v>
      </c>
      <c r="AO29" s="32" t="s">
        <v>157</v>
      </c>
      <c r="AP29" s="32" t="s">
        <v>168</v>
      </c>
      <c r="AQ29" s="24" t="s">
        <v>172</v>
      </c>
      <c r="AR29" s="24" t="s">
        <v>178</v>
      </c>
      <c r="AS29" s="31">
        <f>AM29+AN29</f>
        <v>0</v>
      </c>
      <c r="AT29" s="31">
        <f>G29/(100-AU29)*100</f>
        <v>0</v>
      </c>
      <c r="AU29" s="31">
        <v>0</v>
      </c>
      <c r="AV29" s="31">
        <f>L29</f>
        <v>113.3899468</v>
      </c>
    </row>
    <row r="30" spans="1:48" x14ac:dyDescent="0.25">
      <c r="A30" s="5"/>
      <c r="B30" s="12"/>
      <c r="C30" s="12" t="s">
        <v>48</v>
      </c>
      <c r="D30" s="12" t="s">
        <v>94</v>
      </c>
      <c r="E30" s="5" t="s">
        <v>6</v>
      </c>
      <c r="F30" s="5" t="s">
        <v>6</v>
      </c>
      <c r="G30" s="5" t="s">
        <v>6</v>
      </c>
      <c r="H30" s="34">
        <f>SUM(H31:H31)</f>
        <v>0</v>
      </c>
      <c r="I30" s="34">
        <f>SUM(I31:I31)</f>
        <v>0</v>
      </c>
      <c r="J30" s="34">
        <f>H30+I30</f>
        <v>0</v>
      </c>
      <c r="K30" s="24"/>
      <c r="L30" s="34">
        <f>SUM(L31:L31)</f>
        <v>0.80513999999999997</v>
      </c>
      <c r="M30" s="24"/>
      <c r="Y30" s="24"/>
      <c r="AI30" s="34">
        <f>SUM(Z31:Z31)</f>
        <v>0</v>
      </c>
      <c r="AJ30" s="34">
        <f>SUM(AA31:AA31)</f>
        <v>0</v>
      </c>
      <c r="AK30" s="34">
        <f>SUM(AB31:AB31)</f>
        <v>0</v>
      </c>
    </row>
    <row r="31" spans="1:48" x14ac:dyDescent="0.25">
      <c r="A31" s="4" t="s">
        <v>17</v>
      </c>
      <c r="B31" s="4"/>
      <c r="C31" s="4" t="s">
        <v>49</v>
      </c>
      <c r="D31" s="4" t="s">
        <v>95</v>
      </c>
      <c r="E31" s="4" t="s">
        <v>125</v>
      </c>
      <c r="F31" s="16">
        <v>18</v>
      </c>
      <c r="G31" s="16"/>
      <c r="H31" s="16">
        <f>F31*AE31</f>
        <v>0</v>
      </c>
      <c r="I31" s="16">
        <f>J31-H31</f>
        <v>0</v>
      </c>
      <c r="J31" s="16">
        <f>F31*G31</f>
        <v>0</v>
      </c>
      <c r="K31" s="16">
        <v>4.4729999999999999E-2</v>
      </c>
      <c r="L31" s="16">
        <f>F31*K31</f>
        <v>0.80513999999999997</v>
      </c>
      <c r="M31" s="27"/>
      <c r="P31" s="31">
        <f>IF(AG31="5",J31,0)</f>
        <v>0</v>
      </c>
      <c r="R31" s="31">
        <f>IF(AG31="1",H31,0)</f>
        <v>0</v>
      </c>
      <c r="S31" s="31">
        <f>IF(AG31="1",I31,0)</f>
        <v>0</v>
      </c>
      <c r="T31" s="31">
        <f>IF(AG31="7",H31,0)</f>
        <v>0</v>
      </c>
      <c r="U31" s="31">
        <f>IF(AG31="7",I31,0)</f>
        <v>0</v>
      </c>
      <c r="V31" s="31">
        <f>IF(AG31="2",H31,0)</f>
        <v>0</v>
      </c>
      <c r="W31" s="31">
        <f>IF(AG31="2",I31,0)</f>
        <v>0</v>
      </c>
      <c r="X31" s="31">
        <f>IF(AG31="0",J31,0)</f>
        <v>0</v>
      </c>
      <c r="Y31" s="24"/>
      <c r="Z31" s="16">
        <f>IF(AD31=0,J31,0)</f>
        <v>0</v>
      </c>
      <c r="AA31" s="16">
        <f>IF(AD31=15,J31,0)</f>
        <v>0</v>
      </c>
      <c r="AB31" s="16">
        <f>IF(AD31=21,J31,0)</f>
        <v>0</v>
      </c>
      <c r="AD31" s="31">
        <v>21</v>
      </c>
      <c r="AE31" s="31">
        <f>G31*0.74543961352657</f>
        <v>0</v>
      </c>
      <c r="AF31" s="31">
        <f>G31*(1-0.74543961352657)</f>
        <v>0</v>
      </c>
      <c r="AG31" s="27" t="s">
        <v>7</v>
      </c>
      <c r="AM31" s="31">
        <f>F31*AE31</f>
        <v>0</v>
      </c>
      <c r="AN31" s="31">
        <f>F31*AF31</f>
        <v>0</v>
      </c>
      <c r="AO31" s="32" t="s">
        <v>158</v>
      </c>
      <c r="AP31" s="32" t="s">
        <v>168</v>
      </c>
      <c r="AQ31" s="24" t="s">
        <v>172</v>
      </c>
      <c r="AR31" s="24" t="s">
        <v>179</v>
      </c>
      <c r="AS31" s="31">
        <f>AM31+AN31</f>
        <v>0</v>
      </c>
      <c r="AT31" s="31">
        <f>G31/(100-AU31)*100</f>
        <v>0</v>
      </c>
      <c r="AU31" s="31">
        <v>0</v>
      </c>
      <c r="AV31" s="31">
        <f>L31</f>
        <v>0.80513999999999997</v>
      </c>
    </row>
    <row r="32" spans="1:48" x14ac:dyDescent="0.25">
      <c r="A32" s="5"/>
      <c r="B32" s="12"/>
      <c r="C32" s="12" t="s">
        <v>50</v>
      </c>
      <c r="D32" s="12" t="s">
        <v>96</v>
      </c>
      <c r="E32" s="5" t="s">
        <v>6</v>
      </c>
      <c r="F32" s="5" t="s">
        <v>6</v>
      </c>
      <c r="G32" s="5"/>
      <c r="H32" s="34">
        <f>SUM(H33:H33)</f>
        <v>0</v>
      </c>
      <c r="I32" s="34">
        <f>SUM(I33:I33)</f>
        <v>0</v>
      </c>
      <c r="J32" s="34">
        <f>H32+I32</f>
        <v>0</v>
      </c>
      <c r="K32" s="24"/>
      <c r="L32" s="34">
        <f>SUM(L33:L33)</f>
        <v>7.1565325999999994</v>
      </c>
      <c r="M32" s="24"/>
      <c r="Y32" s="24"/>
      <c r="AI32" s="34">
        <f>SUM(Z33:Z33)</f>
        <v>0</v>
      </c>
      <c r="AJ32" s="34">
        <f>SUM(AA33:AA33)</f>
        <v>0</v>
      </c>
      <c r="AK32" s="34">
        <f>SUM(AB33:AB33)</f>
        <v>0</v>
      </c>
    </row>
    <row r="33" spans="1:48" x14ac:dyDescent="0.25">
      <c r="A33" s="4" t="s">
        <v>18</v>
      </c>
      <c r="B33" s="4"/>
      <c r="C33" s="4" t="s">
        <v>51</v>
      </c>
      <c r="D33" s="4" t="s">
        <v>97</v>
      </c>
      <c r="E33" s="4" t="s">
        <v>123</v>
      </c>
      <c r="F33" s="16">
        <v>2.59</v>
      </c>
      <c r="G33" s="16"/>
      <c r="H33" s="16">
        <f>F33*AE33</f>
        <v>0</v>
      </c>
      <c r="I33" s="16">
        <f>J33-H33</f>
        <v>0</v>
      </c>
      <c r="J33" s="16">
        <f>F33*G33</f>
        <v>0</v>
      </c>
      <c r="K33" s="16">
        <v>2.7631399999999999</v>
      </c>
      <c r="L33" s="16">
        <f>F33*K33</f>
        <v>7.1565325999999994</v>
      </c>
      <c r="M33" s="27"/>
      <c r="P33" s="31">
        <f>IF(AG33="5",J33,0)</f>
        <v>0</v>
      </c>
      <c r="R33" s="31">
        <f>IF(AG33="1",H33,0)</f>
        <v>0</v>
      </c>
      <c r="S33" s="31">
        <f>IF(AG33="1",I33,0)</f>
        <v>0</v>
      </c>
      <c r="T33" s="31">
        <f>IF(AG33="7",H33,0)</f>
        <v>0</v>
      </c>
      <c r="U33" s="31">
        <f>IF(AG33="7",I33,0)</f>
        <v>0</v>
      </c>
      <c r="V33" s="31">
        <f>IF(AG33="2",H33,0)</f>
        <v>0</v>
      </c>
      <c r="W33" s="31">
        <f>IF(AG33="2",I33,0)</f>
        <v>0</v>
      </c>
      <c r="X33" s="31">
        <f>IF(AG33="0",J33,0)</f>
        <v>0</v>
      </c>
      <c r="Y33" s="24"/>
      <c r="Z33" s="16">
        <f>IF(AD33=0,J33,0)</f>
        <v>0</v>
      </c>
      <c r="AA33" s="16">
        <f>IF(AD33=15,J33,0)</f>
        <v>0</v>
      </c>
      <c r="AB33" s="16">
        <f>IF(AD33=21,J33,0)</f>
        <v>0</v>
      </c>
      <c r="AD33" s="31">
        <v>21</v>
      </c>
      <c r="AE33" s="31">
        <f>G33*0.853503016501251</f>
        <v>0</v>
      </c>
      <c r="AF33" s="31">
        <f>G33*(1-0.853503016501251)</f>
        <v>0</v>
      </c>
      <c r="AG33" s="27" t="s">
        <v>7</v>
      </c>
      <c r="AM33" s="31">
        <f>F33*AE33</f>
        <v>0</v>
      </c>
      <c r="AN33" s="31">
        <f>F33*AF33</f>
        <v>0</v>
      </c>
      <c r="AO33" s="32" t="s">
        <v>159</v>
      </c>
      <c r="AP33" s="32" t="s">
        <v>169</v>
      </c>
      <c r="AQ33" s="24" t="s">
        <v>172</v>
      </c>
      <c r="AR33" s="24" t="s">
        <v>180</v>
      </c>
      <c r="AS33" s="31">
        <f>AM33+AN33</f>
        <v>0</v>
      </c>
      <c r="AT33" s="31">
        <f>G33/(100-AU33)*100</f>
        <v>0</v>
      </c>
      <c r="AU33" s="31">
        <v>0</v>
      </c>
      <c r="AV33" s="31">
        <f>L33</f>
        <v>7.1565325999999994</v>
      </c>
    </row>
    <row r="34" spans="1:48" x14ac:dyDescent="0.25">
      <c r="A34" s="5"/>
      <c r="B34" s="12"/>
      <c r="C34" s="12" t="s">
        <v>52</v>
      </c>
      <c r="D34" s="12" t="s">
        <v>98</v>
      </c>
      <c r="E34" s="5" t="s">
        <v>6</v>
      </c>
      <c r="F34" s="5" t="s">
        <v>6</v>
      </c>
      <c r="G34" s="5"/>
      <c r="H34" s="34">
        <f>SUM(H35:H35)</f>
        <v>0</v>
      </c>
      <c r="I34" s="34">
        <f>SUM(I35:I35)</f>
        <v>0</v>
      </c>
      <c r="J34" s="34">
        <f>H34+I34</f>
        <v>0</v>
      </c>
      <c r="K34" s="24"/>
      <c r="L34" s="34">
        <f>SUM(L35:L35)</f>
        <v>2.2522500000000001E-2</v>
      </c>
      <c r="M34" s="24"/>
      <c r="Y34" s="24"/>
      <c r="AI34" s="34">
        <f>SUM(Z35:Z35)</f>
        <v>0</v>
      </c>
      <c r="AJ34" s="34">
        <f>SUM(AA35:AA35)</f>
        <v>0</v>
      </c>
      <c r="AK34" s="34">
        <f>SUM(AB35:AB35)</f>
        <v>0</v>
      </c>
    </row>
    <row r="35" spans="1:48" x14ac:dyDescent="0.25">
      <c r="A35" s="4" t="s">
        <v>19</v>
      </c>
      <c r="B35" s="4"/>
      <c r="C35" s="4" t="s">
        <v>53</v>
      </c>
      <c r="D35" s="4" t="s">
        <v>99</v>
      </c>
      <c r="E35" s="4" t="s">
        <v>122</v>
      </c>
      <c r="F35" s="16">
        <v>107.25</v>
      </c>
      <c r="G35" s="16"/>
      <c r="H35" s="16">
        <f>F35*AE35</f>
        <v>0</v>
      </c>
      <c r="I35" s="16">
        <f>J35-H35</f>
        <v>0</v>
      </c>
      <c r="J35" s="16">
        <f>F35*G35</f>
        <v>0</v>
      </c>
      <c r="K35" s="16">
        <v>2.1000000000000001E-4</v>
      </c>
      <c r="L35" s="16">
        <f>F35*K35</f>
        <v>2.2522500000000001E-2</v>
      </c>
      <c r="M35" s="27"/>
      <c r="P35" s="31">
        <f>IF(AG35="5",J35,0)</f>
        <v>0</v>
      </c>
      <c r="R35" s="31">
        <f>IF(AG35="1",H35,0)</f>
        <v>0</v>
      </c>
      <c r="S35" s="31">
        <f>IF(AG35="1",I35,0)</f>
        <v>0</v>
      </c>
      <c r="T35" s="31">
        <f>IF(AG35="7",H35,0)</f>
        <v>0</v>
      </c>
      <c r="U35" s="31">
        <f>IF(AG35="7",I35,0)</f>
        <v>0</v>
      </c>
      <c r="V35" s="31">
        <f>IF(AG35="2",H35,0)</f>
        <v>0</v>
      </c>
      <c r="W35" s="31">
        <f>IF(AG35="2",I35,0)</f>
        <v>0</v>
      </c>
      <c r="X35" s="31">
        <f>IF(AG35="0",J35,0)</f>
        <v>0</v>
      </c>
      <c r="Y35" s="24"/>
      <c r="Z35" s="16">
        <f>IF(AD35=0,J35,0)</f>
        <v>0</v>
      </c>
      <c r="AA35" s="16">
        <f>IF(AD35=15,J35,0)</f>
        <v>0</v>
      </c>
      <c r="AB35" s="16">
        <f>IF(AD35=21,J35,0)</f>
        <v>0</v>
      </c>
      <c r="AD35" s="31">
        <v>21</v>
      </c>
      <c r="AE35" s="31">
        <f>G35*0.0580573353943558</f>
        <v>0</v>
      </c>
      <c r="AF35" s="31">
        <f>G35*(1-0.0580573353943558)</f>
        <v>0</v>
      </c>
      <c r="AG35" s="27" t="s">
        <v>7</v>
      </c>
      <c r="AM35" s="31">
        <f>F35*AE35</f>
        <v>0</v>
      </c>
      <c r="AN35" s="31">
        <f>F35*AF35</f>
        <v>0</v>
      </c>
      <c r="AO35" s="32" t="s">
        <v>160</v>
      </c>
      <c r="AP35" s="32" t="s">
        <v>169</v>
      </c>
      <c r="AQ35" s="24" t="s">
        <v>172</v>
      </c>
      <c r="AR35" s="24" t="s">
        <v>181</v>
      </c>
      <c r="AS35" s="31">
        <f>AM35+AN35</f>
        <v>0</v>
      </c>
      <c r="AT35" s="31">
        <f>G35/(100-AU35)*100</f>
        <v>0</v>
      </c>
      <c r="AU35" s="31">
        <v>0</v>
      </c>
      <c r="AV35" s="31">
        <f>L35</f>
        <v>2.2522500000000001E-2</v>
      </c>
    </row>
    <row r="36" spans="1:48" x14ac:dyDescent="0.25">
      <c r="A36" s="5"/>
      <c r="B36" s="12"/>
      <c r="C36" s="12" t="s">
        <v>54</v>
      </c>
      <c r="D36" s="12" t="s">
        <v>100</v>
      </c>
      <c r="E36" s="5" t="s">
        <v>6</v>
      </c>
      <c r="F36" s="5" t="s">
        <v>6</v>
      </c>
      <c r="G36" s="5"/>
      <c r="H36" s="34">
        <f>SUM(H37:H37)</f>
        <v>0</v>
      </c>
      <c r="I36" s="34">
        <f>SUM(I37:I37)</f>
        <v>0</v>
      </c>
      <c r="J36" s="34">
        <f>H36+I36</f>
        <v>0</v>
      </c>
      <c r="K36" s="24"/>
      <c r="L36" s="34">
        <f>SUM(L37:L37)</f>
        <v>26.6014172</v>
      </c>
      <c r="M36" s="24"/>
      <c r="Y36" s="24"/>
      <c r="AI36" s="34">
        <f>SUM(Z37:Z37)</f>
        <v>0</v>
      </c>
      <c r="AJ36" s="34">
        <f>SUM(AA37:AA37)</f>
        <v>0</v>
      </c>
      <c r="AK36" s="34">
        <f>SUM(AB37:AB37)</f>
        <v>0</v>
      </c>
    </row>
    <row r="37" spans="1:48" x14ac:dyDescent="0.25">
      <c r="A37" s="4" t="s">
        <v>20</v>
      </c>
      <c r="B37" s="4"/>
      <c r="C37" s="4" t="s">
        <v>55</v>
      </c>
      <c r="D37" s="4" t="s">
        <v>101</v>
      </c>
      <c r="E37" s="4" t="s">
        <v>122</v>
      </c>
      <c r="F37" s="16">
        <v>37.130000000000003</v>
      </c>
      <c r="G37" s="16"/>
      <c r="H37" s="16">
        <f>F37*AE37</f>
        <v>0</v>
      </c>
      <c r="I37" s="16">
        <f>J37-H37</f>
        <v>0</v>
      </c>
      <c r="J37" s="16">
        <f>F37*G37</f>
        <v>0</v>
      </c>
      <c r="K37" s="16">
        <v>0.71643999999999997</v>
      </c>
      <c r="L37" s="16">
        <f>F37*K37</f>
        <v>26.6014172</v>
      </c>
      <c r="M37" s="27"/>
      <c r="P37" s="31">
        <f>IF(AG37="5",J37,0)</f>
        <v>0</v>
      </c>
      <c r="R37" s="31">
        <f>IF(AG37="1",H37,0)</f>
        <v>0</v>
      </c>
      <c r="S37" s="31">
        <f>IF(AG37="1",I37,0)</f>
        <v>0</v>
      </c>
      <c r="T37" s="31">
        <f>IF(AG37="7",H37,0)</f>
        <v>0</v>
      </c>
      <c r="U37" s="31">
        <f>IF(AG37="7",I37,0)</f>
        <v>0</v>
      </c>
      <c r="V37" s="31">
        <f>IF(AG37="2",H37,0)</f>
        <v>0</v>
      </c>
      <c r="W37" s="31">
        <f>IF(AG37="2",I37,0)</f>
        <v>0</v>
      </c>
      <c r="X37" s="31">
        <f>IF(AG37="0",J37,0)</f>
        <v>0</v>
      </c>
      <c r="Y37" s="24"/>
      <c r="Z37" s="16">
        <f>IF(AD37=0,J37,0)</f>
        <v>0</v>
      </c>
      <c r="AA37" s="16">
        <f>IF(AD37=15,J37,0)</f>
        <v>0</v>
      </c>
      <c r="AB37" s="16">
        <f>IF(AD37=21,J37,0)</f>
        <v>0</v>
      </c>
      <c r="AD37" s="31">
        <v>21</v>
      </c>
      <c r="AE37" s="31">
        <f>G37*0.811275347162156</f>
        <v>0</v>
      </c>
      <c r="AF37" s="31">
        <f>G37*(1-0.811275347162156)</f>
        <v>0</v>
      </c>
      <c r="AG37" s="27" t="s">
        <v>7</v>
      </c>
      <c r="AM37" s="31">
        <f>F37*AE37</f>
        <v>0</v>
      </c>
      <c r="AN37" s="31">
        <f>F37*AF37</f>
        <v>0</v>
      </c>
      <c r="AO37" s="32" t="s">
        <v>161</v>
      </c>
      <c r="AP37" s="32" t="s">
        <v>170</v>
      </c>
      <c r="AQ37" s="24" t="s">
        <v>172</v>
      </c>
      <c r="AR37" s="24" t="s">
        <v>182</v>
      </c>
      <c r="AS37" s="31">
        <f>AM37+AN37</f>
        <v>0</v>
      </c>
      <c r="AT37" s="31">
        <f>G37/(100-AU37)*100</f>
        <v>0</v>
      </c>
      <c r="AU37" s="31">
        <v>0</v>
      </c>
      <c r="AV37" s="31">
        <f>L37</f>
        <v>26.6014172</v>
      </c>
    </row>
    <row r="38" spans="1:48" x14ac:dyDescent="0.25">
      <c r="A38" s="5"/>
      <c r="B38" s="12"/>
      <c r="C38" s="12" t="s">
        <v>56</v>
      </c>
      <c r="D38" s="12" t="s">
        <v>102</v>
      </c>
      <c r="E38" s="5" t="s">
        <v>6</v>
      </c>
      <c r="F38" s="5" t="s">
        <v>6</v>
      </c>
      <c r="G38" s="5"/>
      <c r="H38" s="34">
        <f>SUM(H39:H39)</f>
        <v>0</v>
      </c>
      <c r="I38" s="34">
        <f>SUM(I39:I39)</f>
        <v>0</v>
      </c>
      <c r="J38" s="34">
        <f>H38+I38</f>
        <v>0</v>
      </c>
      <c r="K38" s="24"/>
      <c r="L38" s="34">
        <f>SUM(L39:L39)</f>
        <v>0</v>
      </c>
      <c r="M38" s="24"/>
      <c r="Y38" s="24"/>
      <c r="AI38" s="34">
        <f>SUM(Z39:Z39)</f>
        <v>0</v>
      </c>
      <c r="AJ38" s="34">
        <f>SUM(AA39:AA39)</f>
        <v>0</v>
      </c>
      <c r="AK38" s="34">
        <f>SUM(AB39:AB39)</f>
        <v>0</v>
      </c>
    </row>
    <row r="39" spans="1:48" x14ac:dyDescent="0.25">
      <c r="A39" s="4" t="s">
        <v>21</v>
      </c>
      <c r="B39" s="4"/>
      <c r="C39" s="4" t="s">
        <v>57</v>
      </c>
      <c r="D39" s="4" t="s">
        <v>103</v>
      </c>
      <c r="E39" s="4" t="s">
        <v>124</v>
      </c>
      <c r="F39" s="16">
        <v>1</v>
      </c>
      <c r="G39" s="16"/>
      <c r="H39" s="16">
        <f>F39*AE39</f>
        <v>0</v>
      </c>
      <c r="I39" s="16">
        <f>J39-H39</f>
        <v>0</v>
      </c>
      <c r="J39" s="16">
        <f>F39*G39</f>
        <v>0</v>
      </c>
      <c r="K39" s="16">
        <v>0</v>
      </c>
      <c r="L39" s="16">
        <f>F39*K39</f>
        <v>0</v>
      </c>
      <c r="M39" s="27"/>
      <c r="P39" s="31">
        <f>IF(AG39="5",J39,0)</f>
        <v>0</v>
      </c>
      <c r="R39" s="31">
        <f>IF(AG39="1",H39,0)</f>
        <v>0</v>
      </c>
      <c r="S39" s="31">
        <f>IF(AG39="1",I39,0)</f>
        <v>0</v>
      </c>
      <c r="T39" s="31">
        <f>IF(AG39="7",H39,0)</f>
        <v>0</v>
      </c>
      <c r="U39" s="31">
        <f>IF(AG39="7",I39,0)</f>
        <v>0</v>
      </c>
      <c r="V39" s="31">
        <f>IF(AG39="2",H39,0)</f>
        <v>0</v>
      </c>
      <c r="W39" s="31">
        <f>IF(AG39="2",I39,0)</f>
        <v>0</v>
      </c>
      <c r="X39" s="31">
        <f>IF(AG39="0",J39,0)</f>
        <v>0</v>
      </c>
      <c r="Y39" s="24"/>
      <c r="Z39" s="16">
        <f>IF(AD39=0,J39,0)</f>
        <v>0</v>
      </c>
      <c r="AA39" s="16">
        <f>IF(AD39=15,J39,0)</f>
        <v>0</v>
      </c>
      <c r="AB39" s="16">
        <f>IF(AD39=21,J39,0)</f>
        <v>0</v>
      </c>
      <c r="AD39" s="31">
        <v>21</v>
      </c>
      <c r="AE39" s="31">
        <f>G39*0</f>
        <v>0</v>
      </c>
      <c r="AF39" s="31">
        <f>G39*(1-0)</f>
        <v>0</v>
      </c>
      <c r="AG39" s="27" t="s">
        <v>7</v>
      </c>
      <c r="AM39" s="31">
        <f>F39*AE39</f>
        <v>0</v>
      </c>
      <c r="AN39" s="31">
        <f>F39*AF39</f>
        <v>0</v>
      </c>
      <c r="AO39" s="32" t="s">
        <v>162</v>
      </c>
      <c r="AP39" s="32" t="s">
        <v>171</v>
      </c>
      <c r="AQ39" s="24" t="s">
        <v>172</v>
      </c>
      <c r="AR39" s="24" t="s">
        <v>183</v>
      </c>
      <c r="AS39" s="31">
        <f>AM39+AN39</f>
        <v>0</v>
      </c>
      <c r="AT39" s="31">
        <f>G39/(100-AU39)*100</f>
        <v>0</v>
      </c>
      <c r="AU39" s="31">
        <v>0</v>
      </c>
      <c r="AV39" s="31">
        <f>L39</f>
        <v>0</v>
      </c>
    </row>
    <row r="40" spans="1:48" x14ac:dyDescent="0.25">
      <c r="A40" s="5"/>
      <c r="B40" s="12"/>
      <c r="C40" s="12" t="s">
        <v>58</v>
      </c>
      <c r="D40" s="12" t="s">
        <v>104</v>
      </c>
      <c r="E40" s="5" t="s">
        <v>6</v>
      </c>
      <c r="F40" s="5" t="s">
        <v>6</v>
      </c>
      <c r="G40" s="5"/>
      <c r="H40" s="34">
        <f>SUM(H41:H44)</f>
        <v>0</v>
      </c>
      <c r="I40" s="34">
        <f>SUM(I41:I44)</f>
        <v>0</v>
      </c>
      <c r="J40" s="34">
        <f>H40+I40</f>
        <v>0</v>
      </c>
      <c r="K40" s="24"/>
      <c r="L40" s="34">
        <f>SUM(L41:L44)</f>
        <v>138.17497499999999</v>
      </c>
      <c r="M40" s="24"/>
      <c r="Y40" s="24"/>
      <c r="AI40" s="34">
        <f>SUM(Z41:Z44)</f>
        <v>0</v>
      </c>
      <c r="AJ40" s="34">
        <f>SUM(AA41:AA44)</f>
        <v>0</v>
      </c>
      <c r="AK40" s="34">
        <f>SUM(AB41:AB44)</f>
        <v>0</v>
      </c>
    </row>
    <row r="41" spans="1:48" x14ac:dyDescent="0.25">
      <c r="A41" s="4" t="s">
        <v>22</v>
      </c>
      <c r="B41" s="4"/>
      <c r="C41" s="4" t="s">
        <v>59</v>
      </c>
      <c r="D41" s="4" t="s">
        <v>105</v>
      </c>
      <c r="E41" s="4" t="s">
        <v>123</v>
      </c>
      <c r="F41" s="16">
        <v>39.26</v>
      </c>
      <c r="G41" s="16"/>
      <c r="H41" s="16">
        <f>F41*AE41</f>
        <v>0</v>
      </c>
      <c r="I41" s="16">
        <f>J41-H41</f>
        <v>0</v>
      </c>
      <c r="J41" s="16">
        <f>F41*G41</f>
        <v>0</v>
      </c>
      <c r="K41" s="16">
        <v>2.61</v>
      </c>
      <c r="L41" s="16">
        <f>F41*K41</f>
        <v>102.4686</v>
      </c>
      <c r="M41" s="27"/>
      <c r="P41" s="31">
        <f>IF(AG41="5",J41,0)</f>
        <v>0</v>
      </c>
      <c r="R41" s="31">
        <f>IF(AG41="1",H41,0)</f>
        <v>0</v>
      </c>
      <c r="S41" s="31">
        <f>IF(AG41="1",I41,0)</f>
        <v>0</v>
      </c>
      <c r="T41" s="31">
        <f>IF(AG41="7",H41,0)</f>
        <v>0</v>
      </c>
      <c r="U41" s="31">
        <f>IF(AG41="7",I41,0)</f>
        <v>0</v>
      </c>
      <c r="V41" s="31">
        <f>IF(AG41="2",H41,0)</f>
        <v>0</v>
      </c>
      <c r="W41" s="31">
        <f>IF(AG41="2",I41,0)</f>
        <v>0</v>
      </c>
      <c r="X41" s="31">
        <f>IF(AG41="0",J41,0)</f>
        <v>0</v>
      </c>
      <c r="Y41" s="24"/>
      <c r="Z41" s="16">
        <f>IF(AD41=0,J41,0)</f>
        <v>0</v>
      </c>
      <c r="AA41" s="16">
        <f>IF(AD41=15,J41,0)</f>
        <v>0</v>
      </c>
      <c r="AB41" s="16">
        <f>IF(AD41=21,J41,0)</f>
        <v>0</v>
      </c>
      <c r="AD41" s="31">
        <v>21</v>
      </c>
      <c r="AE41" s="31">
        <f>G41*0.000263315380011969</f>
        <v>0</v>
      </c>
      <c r="AF41" s="31">
        <f>G41*(1-0.000263315380011969)</f>
        <v>0</v>
      </c>
      <c r="AG41" s="27" t="s">
        <v>7</v>
      </c>
      <c r="AM41" s="31">
        <f>F41*AE41</f>
        <v>0</v>
      </c>
      <c r="AN41" s="31">
        <f>F41*AF41</f>
        <v>0</v>
      </c>
      <c r="AO41" s="32" t="s">
        <v>163</v>
      </c>
      <c r="AP41" s="32" t="s">
        <v>171</v>
      </c>
      <c r="AQ41" s="24" t="s">
        <v>172</v>
      </c>
      <c r="AR41" s="24" t="s">
        <v>184</v>
      </c>
      <c r="AS41" s="31">
        <f>AM41+AN41</f>
        <v>0</v>
      </c>
      <c r="AT41" s="31">
        <f>G41/(100-AU41)*100</f>
        <v>0</v>
      </c>
      <c r="AU41" s="31">
        <v>0</v>
      </c>
      <c r="AV41" s="31">
        <f>L41</f>
        <v>102.4686</v>
      </c>
    </row>
    <row r="42" spans="1:48" x14ac:dyDescent="0.25">
      <c r="A42" s="4" t="s">
        <v>23</v>
      </c>
      <c r="B42" s="4"/>
      <c r="C42" s="4" t="s">
        <v>60</v>
      </c>
      <c r="D42" s="4" t="s">
        <v>106</v>
      </c>
      <c r="E42" s="4" t="s">
        <v>123</v>
      </c>
      <c r="F42" s="16">
        <v>2.59</v>
      </c>
      <c r="G42" s="16"/>
      <c r="H42" s="16">
        <f>F42*AE42</f>
        <v>0</v>
      </c>
      <c r="I42" s="16">
        <f>J42-H42</f>
        <v>0</v>
      </c>
      <c r="J42" s="16">
        <f>F42*G42</f>
        <v>0</v>
      </c>
      <c r="K42" s="16">
        <v>2.2124999999999999</v>
      </c>
      <c r="L42" s="16">
        <f>F42*K42</f>
        <v>5.7303749999999996</v>
      </c>
      <c r="M42" s="27"/>
      <c r="P42" s="31">
        <f>IF(AG42="5",J42,0)</f>
        <v>0</v>
      </c>
      <c r="R42" s="31">
        <f>IF(AG42="1",H42,0)</f>
        <v>0</v>
      </c>
      <c r="S42" s="31">
        <f>IF(AG42="1",I42,0)</f>
        <v>0</v>
      </c>
      <c r="T42" s="31">
        <f>IF(AG42="7",H42,0)</f>
        <v>0</v>
      </c>
      <c r="U42" s="31">
        <f>IF(AG42="7",I42,0)</f>
        <v>0</v>
      </c>
      <c r="V42" s="31">
        <f>IF(AG42="2",H42,0)</f>
        <v>0</v>
      </c>
      <c r="W42" s="31">
        <f>IF(AG42="2",I42,0)</f>
        <v>0</v>
      </c>
      <c r="X42" s="31">
        <f>IF(AG42="0",J42,0)</f>
        <v>0</v>
      </c>
      <c r="Y42" s="24"/>
      <c r="Z42" s="16">
        <f>IF(AD42=0,J42,0)</f>
        <v>0</v>
      </c>
      <c r="AA42" s="16">
        <f>IF(AD42=15,J42,0)</f>
        <v>0</v>
      </c>
      <c r="AB42" s="16">
        <f>IF(AD42=21,J42,0)</f>
        <v>0</v>
      </c>
      <c r="AD42" s="31">
        <v>21</v>
      </c>
      <c r="AE42" s="31">
        <f>G42*0.109290441176471</f>
        <v>0</v>
      </c>
      <c r="AF42" s="31">
        <f>G42*(1-0.109290441176471)</f>
        <v>0</v>
      </c>
      <c r="AG42" s="27" t="s">
        <v>7</v>
      </c>
      <c r="AM42" s="31">
        <f>F42*AE42</f>
        <v>0</v>
      </c>
      <c r="AN42" s="31">
        <f>F42*AF42</f>
        <v>0</v>
      </c>
      <c r="AO42" s="32" t="s">
        <v>163</v>
      </c>
      <c r="AP42" s="32" t="s">
        <v>171</v>
      </c>
      <c r="AQ42" s="24" t="s">
        <v>172</v>
      </c>
      <c r="AR42" s="24" t="s">
        <v>184</v>
      </c>
      <c r="AS42" s="31">
        <f>AM42+AN42</f>
        <v>0</v>
      </c>
      <c r="AT42" s="31">
        <f>G42/(100-AU42)*100</f>
        <v>0</v>
      </c>
      <c r="AU42" s="31">
        <v>0</v>
      </c>
      <c r="AV42" s="31">
        <f>L42</f>
        <v>5.7303749999999996</v>
      </c>
    </row>
    <row r="43" spans="1:48" x14ac:dyDescent="0.25">
      <c r="A43" s="4" t="s">
        <v>24</v>
      </c>
      <c r="B43" s="4"/>
      <c r="C43" s="4" t="s">
        <v>61</v>
      </c>
      <c r="D43" s="4" t="s">
        <v>107</v>
      </c>
      <c r="E43" s="4" t="s">
        <v>125</v>
      </c>
      <c r="F43" s="16">
        <v>18</v>
      </c>
      <c r="G43" s="16"/>
      <c r="H43" s="16">
        <f>F43*AE43</f>
        <v>0</v>
      </c>
      <c r="I43" s="16">
        <f>J43-H43</f>
        <v>0</v>
      </c>
      <c r="J43" s="16">
        <f>F43*G43</f>
        <v>0</v>
      </c>
      <c r="K43" s="16">
        <v>2.5000000000000001E-2</v>
      </c>
      <c r="L43" s="16">
        <f>F43*K43</f>
        <v>0.45</v>
      </c>
      <c r="M43" s="27"/>
      <c r="P43" s="31">
        <f>IF(AG43="5",J43,0)</f>
        <v>0</v>
      </c>
      <c r="R43" s="31">
        <f>IF(AG43="1",H43,0)</f>
        <v>0</v>
      </c>
      <c r="S43" s="31">
        <f>IF(AG43="1",I43,0)</f>
        <v>0</v>
      </c>
      <c r="T43" s="31">
        <f>IF(AG43="7",H43,0)</f>
        <v>0</v>
      </c>
      <c r="U43" s="31">
        <f>IF(AG43="7",I43,0)</f>
        <v>0</v>
      </c>
      <c r="V43" s="31">
        <f>IF(AG43="2",H43,0)</f>
        <v>0</v>
      </c>
      <c r="W43" s="31">
        <f>IF(AG43="2",I43,0)</f>
        <v>0</v>
      </c>
      <c r="X43" s="31">
        <f>IF(AG43="0",J43,0)</f>
        <v>0</v>
      </c>
      <c r="Y43" s="24"/>
      <c r="Z43" s="16">
        <f>IF(AD43=0,J43,0)</f>
        <v>0</v>
      </c>
      <c r="AA43" s="16">
        <f>IF(AD43=15,J43,0)</f>
        <v>0</v>
      </c>
      <c r="AB43" s="16">
        <f>IF(AD43=21,J43,0)</f>
        <v>0</v>
      </c>
      <c r="AD43" s="31">
        <v>21</v>
      </c>
      <c r="AE43" s="31">
        <f>G43*0</f>
        <v>0</v>
      </c>
      <c r="AF43" s="31">
        <f>G43*(1-0)</f>
        <v>0</v>
      </c>
      <c r="AG43" s="27" t="s">
        <v>7</v>
      </c>
      <c r="AM43" s="31">
        <f>F43*AE43</f>
        <v>0</v>
      </c>
      <c r="AN43" s="31">
        <f>F43*AF43</f>
        <v>0</v>
      </c>
      <c r="AO43" s="32" t="s">
        <v>163</v>
      </c>
      <c r="AP43" s="32" t="s">
        <v>171</v>
      </c>
      <c r="AQ43" s="24" t="s">
        <v>172</v>
      </c>
      <c r="AR43" s="24" t="s">
        <v>184</v>
      </c>
      <c r="AS43" s="31">
        <f>AM43+AN43</f>
        <v>0</v>
      </c>
      <c r="AT43" s="31">
        <f>G43/(100-AU43)*100</f>
        <v>0</v>
      </c>
      <c r="AU43" s="31">
        <v>0</v>
      </c>
      <c r="AV43" s="31">
        <f>L43</f>
        <v>0.45</v>
      </c>
    </row>
    <row r="44" spans="1:48" x14ac:dyDescent="0.25">
      <c r="A44" s="4" t="s">
        <v>25</v>
      </c>
      <c r="B44" s="4"/>
      <c r="C44" s="4" t="s">
        <v>62</v>
      </c>
      <c r="D44" s="4" t="s">
        <v>108</v>
      </c>
      <c r="E44" s="4" t="s">
        <v>123</v>
      </c>
      <c r="F44" s="16">
        <v>21.09</v>
      </c>
      <c r="G44" s="16"/>
      <c r="H44" s="16">
        <f>F44*AE44</f>
        <v>0</v>
      </c>
      <c r="I44" s="16">
        <f>J44-H44</f>
        <v>0</v>
      </c>
      <c r="J44" s="16">
        <f>F44*G44</f>
        <v>0</v>
      </c>
      <c r="K44" s="16">
        <v>1.4</v>
      </c>
      <c r="L44" s="16">
        <f>F44*K44</f>
        <v>29.525999999999996</v>
      </c>
      <c r="M44" s="27"/>
      <c r="P44" s="31">
        <f>IF(AG44="5",J44,0)</f>
        <v>0</v>
      </c>
      <c r="R44" s="31">
        <f>IF(AG44="1",H44,0)</f>
        <v>0</v>
      </c>
      <c r="S44" s="31">
        <f>IF(AG44="1",I44,0)</f>
        <v>0</v>
      </c>
      <c r="T44" s="31">
        <f>IF(AG44="7",H44,0)</f>
        <v>0</v>
      </c>
      <c r="U44" s="31">
        <f>IF(AG44="7",I44,0)</f>
        <v>0</v>
      </c>
      <c r="V44" s="31">
        <f>IF(AG44="2",H44,0)</f>
        <v>0</v>
      </c>
      <c r="W44" s="31">
        <f>IF(AG44="2",I44,0)</f>
        <v>0</v>
      </c>
      <c r="X44" s="31">
        <f>IF(AG44="0",J44,0)</f>
        <v>0</v>
      </c>
      <c r="Y44" s="24"/>
      <c r="Z44" s="16">
        <f>IF(AD44=0,J44,0)</f>
        <v>0</v>
      </c>
      <c r="AA44" s="16">
        <f>IF(AD44=15,J44,0)</f>
        <v>0</v>
      </c>
      <c r="AB44" s="16">
        <f>IF(AD44=21,J44,0)</f>
        <v>0</v>
      </c>
      <c r="AD44" s="31">
        <v>21</v>
      </c>
      <c r="AE44" s="31">
        <f>G44*0</f>
        <v>0</v>
      </c>
      <c r="AF44" s="31">
        <f>G44*(1-0)</f>
        <v>0</v>
      </c>
      <c r="AG44" s="27" t="s">
        <v>7</v>
      </c>
      <c r="AM44" s="31">
        <f>F44*AE44</f>
        <v>0</v>
      </c>
      <c r="AN44" s="31">
        <f>F44*AF44</f>
        <v>0</v>
      </c>
      <c r="AO44" s="32" t="s">
        <v>163</v>
      </c>
      <c r="AP44" s="32" t="s">
        <v>171</v>
      </c>
      <c r="AQ44" s="24" t="s">
        <v>172</v>
      </c>
      <c r="AR44" s="24" t="s">
        <v>184</v>
      </c>
      <c r="AS44" s="31">
        <f>AM44+AN44</f>
        <v>0</v>
      </c>
      <c r="AT44" s="31">
        <f>G44/(100-AU44)*100</f>
        <v>0</v>
      </c>
      <c r="AU44" s="31">
        <v>0</v>
      </c>
      <c r="AV44" s="31">
        <f>L44</f>
        <v>29.525999999999996</v>
      </c>
    </row>
    <row r="45" spans="1:48" x14ac:dyDescent="0.25">
      <c r="A45" s="5"/>
      <c r="B45" s="12"/>
      <c r="C45" s="12" t="s">
        <v>63</v>
      </c>
      <c r="D45" s="12" t="s">
        <v>109</v>
      </c>
      <c r="E45" s="5" t="s">
        <v>6</v>
      </c>
      <c r="F45" s="5" t="s">
        <v>6</v>
      </c>
      <c r="G45" s="5"/>
      <c r="H45" s="34">
        <f>SUM(H46:H46)</f>
        <v>0</v>
      </c>
      <c r="I45" s="34">
        <f>SUM(I46:I46)</f>
        <v>0</v>
      </c>
      <c r="J45" s="34">
        <f>H45+I45</f>
        <v>0</v>
      </c>
      <c r="K45" s="24"/>
      <c r="L45" s="34">
        <f>SUM(L46:L46)</f>
        <v>0</v>
      </c>
      <c r="M45" s="24"/>
      <c r="Y45" s="24"/>
      <c r="AI45" s="34">
        <f>SUM(Z46:Z46)</f>
        <v>0</v>
      </c>
      <c r="AJ45" s="34">
        <f>SUM(AA46:AA46)</f>
        <v>0</v>
      </c>
      <c r="AK45" s="34">
        <f>SUM(AB46:AB46)</f>
        <v>0</v>
      </c>
    </row>
    <row r="46" spans="1:48" x14ac:dyDescent="0.25">
      <c r="A46" s="4" t="s">
        <v>26</v>
      </c>
      <c r="B46" s="4"/>
      <c r="C46" s="4" t="s">
        <v>64</v>
      </c>
      <c r="D46" s="4" t="s">
        <v>110</v>
      </c>
      <c r="E46" s="4" t="s">
        <v>126</v>
      </c>
      <c r="F46" s="16">
        <v>200.43</v>
      </c>
      <c r="G46" s="16"/>
      <c r="H46" s="16">
        <f>F46*AE46</f>
        <v>0</v>
      </c>
      <c r="I46" s="16">
        <f>J46-H46</f>
        <v>0</v>
      </c>
      <c r="J46" s="16">
        <f>F46*G46</f>
        <v>0</v>
      </c>
      <c r="K46" s="16">
        <v>0</v>
      </c>
      <c r="L46" s="16">
        <f>F46*K46</f>
        <v>0</v>
      </c>
      <c r="M46" s="27"/>
      <c r="P46" s="31">
        <f>IF(AG46="5",J46,0)</f>
        <v>0</v>
      </c>
      <c r="R46" s="31">
        <f>IF(AG46="1",H46,0)</f>
        <v>0</v>
      </c>
      <c r="S46" s="31">
        <f>IF(AG46="1",I46,0)</f>
        <v>0</v>
      </c>
      <c r="T46" s="31">
        <f>IF(AG46="7",H46,0)</f>
        <v>0</v>
      </c>
      <c r="U46" s="31">
        <f>IF(AG46="7",I46,0)</f>
        <v>0</v>
      </c>
      <c r="V46" s="31">
        <f>IF(AG46="2",H46,0)</f>
        <v>0</v>
      </c>
      <c r="W46" s="31">
        <f>IF(AG46="2",I46,0)</f>
        <v>0</v>
      </c>
      <c r="X46" s="31">
        <f>IF(AG46="0",J46,0)</f>
        <v>0</v>
      </c>
      <c r="Y46" s="24"/>
      <c r="Z46" s="16">
        <f>IF(AD46=0,J46,0)</f>
        <v>0</v>
      </c>
      <c r="AA46" s="16">
        <f>IF(AD46=15,J46,0)</f>
        <v>0</v>
      </c>
      <c r="AB46" s="16">
        <f>IF(AD46=21,J46,0)</f>
        <v>0</v>
      </c>
      <c r="AD46" s="31">
        <v>21</v>
      </c>
      <c r="AE46" s="31">
        <f>G46*0</f>
        <v>0</v>
      </c>
      <c r="AF46" s="31">
        <f>G46*(1-0)</f>
        <v>0</v>
      </c>
      <c r="AG46" s="27" t="s">
        <v>11</v>
      </c>
      <c r="AM46" s="31">
        <f>F46*AE46</f>
        <v>0</v>
      </c>
      <c r="AN46" s="31">
        <f>F46*AF46</f>
        <v>0</v>
      </c>
      <c r="AO46" s="32" t="s">
        <v>164</v>
      </c>
      <c r="AP46" s="32" t="s">
        <v>171</v>
      </c>
      <c r="AQ46" s="24" t="s">
        <v>172</v>
      </c>
      <c r="AR46" s="24" t="s">
        <v>185</v>
      </c>
      <c r="AS46" s="31">
        <f>AM46+AN46</f>
        <v>0</v>
      </c>
      <c r="AT46" s="31">
        <f>G46/(100-AU46)*100</f>
        <v>0</v>
      </c>
      <c r="AU46" s="31">
        <v>0</v>
      </c>
      <c r="AV46" s="31">
        <f>L46</f>
        <v>0</v>
      </c>
    </row>
    <row r="47" spans="1:48" x14ac:dyDescent="0.25">
      <c r="A47" s="5"/>
      <c r="B47" s="12"/>
      <c r="C47" s="12" t="s">
        <v>65</v>
      </c>
      <c r="D47" s="12" t="s">
        <v>111</v>
      </c>
      <c r="E47" s="5" t="s">
        <v>6</v>
      </c>
      <c r="F47" s="5" t="s">
        <v>6</v>
      </c>
      <c r="G47" s="5" t="s">
        <v>6</v>
      </c>
      <c r="H47" s="34">
        <f>SUM(H48:H52)</f>
        <v>0</v>
      </c>
      <c r="I47" s="34">
        <f>SUM(I48:I52)</f>
        <v>0</v>
      </c>
      <c r="J47" s="34">
        <f>H47+I47</f>
        <v>0</v>
      </c>
      <c r="K47" s="24"/>
      <c r="L47" s="34">
        <f>SUM(L48:L52)</f>
        <v>0</v>
      </c>
      <c r="M47" s="24"/>
      <c r="Y47" s="24"/>
      <c r="AI47" s="34">
        <f>SUM(Z48:Z52)</f>
        <v>0</v>
      </c>
      <c r="AJ47" s="34">
        <f>SUM(AA48:AA52)</f>
        <v>0</v>
      </c>
      <c r="AK47" s="34">
        <f>SUM(AB48:AB52)</f>
        <v>0</v>
      </c>
    </row>
    <row r="48" spans="1:48" x14ac:dyDescent="0.25">
      <c r="A48" s="4" t="s">
        <v>27</v>
      </c>
      <c r="B48" s="4"/>
      <c r="C48" s="4" t="s">
        <v>66</v>
      </c>
      <c r="D48" s="4" t="s">
        <v>112</v>
      </c>
      <c r="E48" s="4" t="s">
        <v>126</v>
      </c>
      <c r="F48" s="16">
        <v>138.17500000000001</v>
      </c>
      <c r="G48" s="16"/>
      <c r="H48" s="16">
        <f>F48*AE48</f>
        <v>0</v>
      </c>
      <c r="I48" s="16">
        <f>J48-H48</f>
        <v>0</v>
      </c>
      <c r="J48" s="16">
        <f>F48*G48</f>
        <v>0</v>
      </c>
      <c r="K48" s="16">
        <v>0</v>
      </c>
      <c r="L48" s="16">
        <f>F48*K48</f>
        <v>0</v>
      </c>
      <c r="M48" s="27"/>
      <c r="P48" s="31">
        <f>IF(AG48="5",J48,0)</f>
        <v>0</v>
      </c>
      <c r="R48" s="31">
        <f>IF(AG48="1",H48,0)</f>
        <v>0</v>
      </c>
      <c r="S48" s="31">
        <f>IF(AG48="1",I48,0)</f>
        <v>0</v>
      </c>
      <c r="T48" s="31">
        <f>IF(AG48="7",H48,0)</f>
        <v>0</v>
      </c>
      <c r="U48" s="31">
        <f>IF(AG48="7",I48,0)</f>
        <v>0</v>
      </c>
      <c r="V48" s="31">
        <f>IF(AG48="2",H48,0)</f>
        <v>0</v>
      </c>
      <c r="W48" s="31">
        <f>IF(AG48="2",I48,0)</f>
        <v>0</v>
      </c>
      <c r="X48" s="31">
        <f>IF(AG48="0",J48,0)</f>
        <v>0</v>
      </c>
      <c r="Y48" s="24"/>
      <c r="Z48" s="16">
        <f>IF(AD48=0,J48,0)</f>
        <v>0</v>
      </c>
      <c r="AA48" s="16">
        <f>IF(AD48=15,J48,0)</f>
        <v>0</v>
      </c>
      <c r="AB48" s="16">
        <f>IF(AD48=21,J48,0)</f>
        <v>0</v>
      </c>
      <c r="AD48" s="31">
        <v>21</v>
      </c>
      <c r="AE48" s="31">
        <f>G48*0</f>
        <v>0</v>
      </c>
      <c r="AF48" s="31">
        <f>G48*(1-0)</f>
        <v>0</v>
      </c>
      <c r="AG48" s="27" t="s">
        <v>11</v>
      </c>
      <c r="AM48" s="31">
        <f>F48*AE48</f>
        <v>0</v>
      </c>
      <c r="AN48" s="31">
        <f>F48*AF48</f>
        <v>0</v>
      </c>
      <c r="AO48" s="32" t="s">
        <v>165</v>
      </c>
      <c r="AP48" s="32" t="s">
        <v>171</v>
      </c>
      <c r="AQ48" s="24" t="s">
        <v>172</v>
      </c>
      <c r="AR48" s="24" t="s">
        <v>186</v>
      </c>
      <c r="AS48" s="31">
        <f>AM48+AN48</f>
        <v>0</v>
      </c>
      <c r="AT48" s="31">
        <f>G48/(100-AU48)*100</f>
        <v>0</v>
      </c>
      <c r="AU48" s="31">
        <v>0</v>
      </c>
      <c r="AV48" s="31">
        <f>L48</f>
        <v>0</v>
      </c>
    </row>
    <row r="49" spans="1:48" x14ac:dyDescent="0.25">
      <c r="A49" s="4" t="s">
        <v>28</v>
      </c>
      <c r="B49" s="4"/>
      <c r="C49" s="4" t="s">
        <v>67</v>
      </c>
      <c r="D49" s="4" t="s">
        <v>113</v>
      </c>
      <c r="E49" s="4" t="s">
        <v>126</v>
      </c>
      <c r="F49" s="16">
        <v>2072.625</v>
      </c>
      <c r="G49" s="16"/>
      <c r="H49" s="16">
        <f>F49*AE49</f>
        <v>0</v>
      </c>
      <c r="I49" s="16">
        <f>J49-H49</f>
        <v>0</v>
      </c>
      <c r="J49" s="16">
        <f>F49*G49</f>
        <v>0</v>
      </c>
      <c r="K49" s="16">
        <v>0</v>
      </c>
      <c r="L49" s="16">
        <f>F49*K49</f>
        <v>0</v>
      </c>
      <c r="M49" s="27"/>
      <c r="P49" s="31">
        <f>IF(AG49="5",J49,0)</f>
        <v>0</v>
      </c>
      <c r="R49" s="31">
        <f>IF(AG49="1",H49,0)</f>
        <v>0</v>
      </c>
      <c r="S49" s="31">
        <f>IF(AG49="1",I49,0)</f>
        <v>0</v>
      </c>
      <c r="T49" s="31">
        <f>IF(AG49="7",H49,0)</f>
        <v>0</v>
      </c>
      <c r="U49" s="31">
        <f>IF(AG49="7",I49,0)</f>
        <v>0</v>
      </c>
      <c r="V49" s="31">
        <f>IF(AG49="2",H49,0)</f>
        <v>0</v>
      </c>
      <c r="W49" s="31">
        <f>IF(AG49="2",I49,0)</f>
        <v>0</v>
      </c>
      <c r="X49" s="31">
        <f>IF(AG49="0",J49,0)</f>
        <v>0</v>
      </c>
      <c r="Y49" s="24"/>
      <c r="Z49" s="16">
        <f>IF(AD49=0,J49,0)</f>
        <v>0</v>
      </c>
      <c r="AA49" s="16">
        <f>IF(AD49=15,J49,0)</f>
        <v>0</v>
      </c>
      <c r="AB49" s="16">
        <f>IF(AD49=21,J49,0)</f>
        <v>0</v>
      </c>
      <c r="AD49" s="31">
        <v>21</v>
      </c>
      <c r="AE49" s="31">
        <f>G49*0</f>
        <v>0</v>
      </c>
      <c r="AF49" s="31">
        <f>G49*(1-0)</f>
        <v>0</v>
      </c>
      <c r="AG49" s="27" t="s">
        <v>11</v>
      </c>
      <c r="AM49" s="31">
        <f>F49*AE49</f>
        <v>0</v>
      </c>
      <c r="AN49" s="31">
        <f>F49*AF49</f>
        <v>0</v>
      </c>
      <c r="AO49" s="32" t="s">
        <v>165</v>
      </c>
      <c r="AP49" s="32" t="s">
        <v>171</v>
      </c>
      <c r="AQ49" s="24" t="s">
        <v>172</v>
      </c>
      <c r="AR49" s="24" t="s">
        <v>186</v>
      </c>
      <c r="AS49" s="31">
        <f>AM49+AN49</f>
        <v>0</v>
      </c>
      <c r="AT49" s="31">
        <f>G49/(100-AU49)*100</f>
        <v>0</v>
      </c>
      <c r="AU49" s="31">
        <v>0</v>
      </c>
      <c r="AV49" s="31">
        <f>L49</f>
        <v>0</v>
      </c>
    </row>
    <row r="50" spans="1:48" x14ac:dyDescent="0.25">
      <c r="A50" s="4" t="s">
        <v>29</v>
      </c>
      <c r="B50" s="4"/>
      <c r="C50" s="4" t="s">
        <v>68</v>
      </c>
      <c r="D50" s="4" t="s">
        <v>114</v>
      </c>
      <c r="E50" s="4" t="s">
        <v>126</v>
      </c>
      <c r="F50" s="16">
        <v>138.17500000000001</v>
      </c>
      <c r="G50" s="16"/>
      <c r="H50" s="16">
        <f>F50*AE50</f>
        <v>0</v>
      </c>
      <c r="I50" s="16">
        <f>J50-H50</f>
        <v>0</v>
      </c>
      <c r="J50" s="16">
        <f>F50*G50</f>
        <v>0</v>
      </c>
      <c r="K50" s="16">
        <v>0</v>
      </c>
      <c r="L50" s="16">
        <f>F50*K50</f>
        <v>0</v>
      </c>
      <c r="M50" s="27"/>
      <c r="P50" s="31">
        <f>IF(AG50="5",J50,0)</f>
        <v>0</v>
      </c>
      <c r="R50" s="31">
        <f>IF(AG50="1",H50,0)</f>
        <v>0</v>
      </c>
      <c r="S50" s="31">
        <f>IF(AG50="1",I50,0)</f>
        <v>0</v>
      </c>
      <c r="T50" s="31">
        <f>IF(AG50="7",H50,0)</f>
        <v>0</v>
      </c>
      <c r="U50" s="31">
        <f>IF(AG50="7",I50,0)</f>
        <v>0</v>
      </c>
      <c r="V50" s="31">
        <f>IF(AG50="2",H50,0)</f>
        <v>0</v>
      </c>
      <c r="W50" s="31">
        <f>IF(AG50="2",I50,0)</f>
        <v>0</v>
      </c>
      <c r="X50" s="31">
        <f>IF(AG50="0",J50,0)</f>
        <v>0</v>
      </c>
      <c r="Y50" s="24"/>
      <c r="Z50" s="16">
        <f>IF(AD50=0,J50,0)</f>
        <v>0</v>
      </c>
      <c r="AA50" s="16">
        <f>IF(AD50=15,J50,0)</f>
        <v>0</v>
      </c>
      <c r="AB50" s="16">
        <f>IF(AD50=21,J50,0)</f>
        <v>0</v>
      </c>
      <c r="AD50" s="31">
        <v>21</v>
      </c>
      <c r="AE50" s="31">
        <f>G50*0</f>
        <v>0</v>
      </c>
      <c r="AF50" s="31">
        <f>G50*(1-0)</f>
        <v>0</v>
      </c>
      <c r="AG50" s="27" t="s">
        <v>11</v>
      </c>
      <c r="AM50" s="31">
        <f>F50*AE50</f>
        <v>0</v>
      </c>
      <c r="AN50" s="31">
        <f>F50*AF50</f>
        <v>0</v>
      </c>
      <c r="AO50" s="32" t="s">
        <v>165</v>
      </c>
      <c r="AP50" s="32" t="s">
        <v>171</v>
      </c>
      <c r="AQ50" s="24" t="s">
        <v>172</v>
      </c>
      <c r="AR50" s="24" t="s">
        <v>186</v>
      </c>
      <c r="AS50" s="31">
        <f>AM50+AN50</f>
        <v>0</v>
      </c>
      <c r="AT50" s="31">
        <f>G50/(100-AU50)*100</f>
        <v>0</v>
      </c>
      <c r="AU50" s="31">
        <v>0</v>
      </c>
      <c r="AV50" s="31">
        <f>L50</f>
        <v>0</v>
      </c>
    </row>
    <row r="51" spans="1:48" x14ac:dyDescent="0.25">
      <c r="A51" s="4" t="s">
        <v>30</v>
      </c>
      <c r="B51" s="4"/>
      <c r="C51" s="4" t="s">
        <v>69</v>
      </c>
      <c r="D51" s="4" t="s">
        <v>115</v>
      </c>
      <c r="E51" s="4" t="s">
        <v>126</v>
      </c>
      <c r="F51" s="16">
        <v>138.17500000000001</v>
      </c>
      <c r="G51" s="16"/>
      <c r="H51" s="16">
        <f>F51*AE51</f>
        <v>0</v>
      </c>
      <c r="I51" s="16">
        <f>J51-H51</f>
        <v>0</v>
      </c>
      <c r="J51" s="16">
        <f>F51*G51</f>
        <v>0</v>
      </c>
      <c r="K51" s="16">
        <v>0</v>
      </c>
      <c r="L51" s="16">
        <f>F51*K51</f>
        <v>0</v>
      </c>
      <c r="M51" s="27"/>
      <c r="P51" s="31">
        <f>IF(AG51="5",J51,0)</f>
        <v>0</v>
      </c>
      <c r="R51" s="31">
        <f>IF(AG51="1",H51,0)</f>
        <v>0</v>
      </c>
      <c r="S51" s="31">
        <f>IF(AG51="1",I51,0)</f>
        <v>0</v>
      </c>
      <c r="T51" s="31">
        <f>IF(AG51="7",H51,0)</f>
        <v>0</v>
      </c>
      <c r="U51" s="31">
        <f>IF(AG51="7",I51,0)</f>
        <v>0</v>
      </c>
      <c r="V51" s="31">
        <f>IF(AG51="2",H51,0)</f>
        <v>0</v>
      </c>
      <c r="W51" s="31">
        <f>IF(AG51="2",I51,0)</f>
        <v>0</v>
      </c>
      <c r="X51" s="31">
        <f>IF(AG51="0",J51,0)</f>
        <v>0</v>
      </c>
      <c r="Y51" s="24"/>
      <c r="Z51" s="16">
        <f>IF(AD51=0,J51,0)</f>
        <v>0</v>
      </c>
      <c r="AA51" s="16">
        <f>IF(AD51=15,J51,0)</f>
        <v>0</v>
      </c>
      <c r="AB51" s="16">
        <f>IF(AD51=21,J51,0)</f>
        <v>0</v>
      </c>
      <c r="AD51" s="31">
        <v>21</v>
      </c>
      <c r="AE51" s="31">
        <f>G51*0</f>
        <v>0</v>
      </c>
      <c r="AF51" s="31">
        <f>G51*(1-0)</f>
        <v>0</v>
      </c>
      <c r="AG51" s="27" t="s">
        <v>11</v>
      </c>
      <c r="AM51" s="31">
        <f>F51*AE51</f>
        <v>0</v>
      </c>
      <c r="AN51" s="31">
        <f>F51*AF51</f>
        <v>0</v>
      </c>
      <c r="AO51" s="32" t="s">
        <v>165</v>
      </c>
      <c r="AP51" s="32" t="s">
        <v>171</v>
      </c>
      <c r="AQ51" s="24" t="s">
        <v>172</v>
      </c>
      <c r="AR51" s="24" t="s">
        <v>186</v>
      </c>
      <c r="AS51" s="31">
        <f>AM51+AN51</f>
        <v>0</v>
      </c>
      <c r="AT51" s="31">
        <f>G51/(100-AU51)*100</f>
        <v>0</v>
      </c>
      <c r="AU51" s="31">
        <v>0</v>
      </c>
      <c r="AV51" s="31">
        <f>L51</f>
        <v>0</v>
      </c>
    </row>
    <row r="52" spans="1:48" x14ac:dyDescent="0.25">
      <c r="A52" s="6" t="s">
        <v>31</v>
      </c>
      <c r="B52" s="6"/>
      <c r="C52" s="6" t="s">
        <v>70</v>
      </c>
      <c r="D52" s="6" t="s">
        <v>116</v>
      </c>
      <c r="E52" s="6" t="s">
        <v>126</v>
      </c>
      <c r="F52" s="17">
        <v>138.17500000000001</v>
      </c>
      <c r="G52" s="17"/>
      <c r="H52" s="17">
        <f>F52*AE52</f>
        <v>0</v>
      </c>
      <c r="I52" s="17">
        <f>J52-H52</f>
        <v>0</v>
      </c>
      <c r="J52" s="17">
        <f>F52*G52</f>
        <v>0</v>
      </c>
      <c r="K52" s="17">
        <v>0</v>
      </c>
      <c r="L52" s="17">
        <f>F52*K52</f>
        <v>0</v>
      </c>
      <c r="M52" s="28"/>
      <c r="P52" s="31">
        <f>IF(AG52="5",J52,0)</f>
        <v>0</v>
      </c>
      <c r="R52" s="31">
        <f>IF(AG52="1",H52,0)</f>
        <v>0</v>
      </c>
      <c r="S52" s="31">
        <f>IF(AG52="1",I52,0)</f>
        <v>0</v>
      </c>
      <c r="T52" s="31">
        <f>IF(AG52="7",H52,0)</f>
        <v>0</v>
      </c>
      <c r="U52" s="31">
        <f>IF(AG52="7",I52,0)</f>
        <v>0</v>
      </c>
      <c r="V52" s="31">
        <f>IF(AG52="2",H52,0)</f>
        <v>0</v>
      </c>
      <c r="W52" s="31">
        <f>IF(AG52="2",I52,0)</f>
        <v>0</v>
      </c>
      <c r="X52" s="31">
        <f>IF(AG52="0",J52,0)</f>
        <v>0</v>
      </c>
      <c r="Y52" s="24"/>
      <c r="Z52" s="16">
        <f>IF(AD52=0,J52,0)</f>
        <v>0</v>
      </c>
      <c r="AA52" s="16">
        <f>IF(AD52=15,J52,0)</f>
        <v>0</v>
      </c>
      <c r="AB52" s="16">
        <f>IF(AD52=21,J52,0)</f>
        <v>0</v>
      </c>
      <c r="AD52" s="31">
        <v>21</v>
      </c>
      <c r="AE52" s="31">
        <f>G52*0</f>
        <v>0</v>
      </c>
      <c r="AF52" s="31">
        <f>G52*(1-0)</f>
        <v>0</v>
      </c>
      <c r="AG52" s="27" t="s">
        <v>11</v>
      </c>
      <c r="AM52" s="31">
        <f>F52*AE52</f>
        <v>0</v>
      </c>
      <c r="AN52" s="31">
        <f>F52*AF52</f>
        <v>0</v>
      </c>
      <c r="AO52" s="32" t="s">
        <v>165</v>
      </c>
      <c r="AP52" s="32" t="s">
        <v>171</v>
      </c>
      <c r="AQ52" s="24" t="s">
        <v>172</v>
      </c>
      <c r="AR52" s="24" t="s">
        <v>186</v>
      </c>
      <c r="AS52" s="31">
        <f>AM52+AN52</f>
        <v>0</v>
      </c>
      <c r="AT52" s="31">
        <f>G52/(100-AU52)*100</f>
        <v>0</v>
      </c>
      <c r="AU52" s="31">
        <v>0</v>
      </c>
      <c r="AV52" s="31">
        <f>L52</f>
        <v>0</v>
      </c>
    </row>
    <row r="53" spans="1:48" x14ac:dyDescent="0.25">
      <c r="A53" s="7"/>
      <c r="B53" s="7"/>
      <c r="C53" s="7"/>
      <c r="D53" s="7"/>
      <c r="E53" s="7"/>
      <c r="F53" s="7"/>
      <c r="G53" s="7"/>
      <c r="H53" s="63" t="s">
        <v>132</v>
      </c>
      <c r="I53" s="64"/>
      <c r="J53" s="35">
        <f>J12+J14+J19+J23+J25+J28+J30+J32+J34+J36+J38+J40+J45+J47</f>
        <v>0</v>
      </c>
      <c r="K53" s="7"/>
      <c r="L53" s="7"/>
      <c r="M53" s="7"/>
    </row>
    <row r="54" spans="1:48" ht="11.25" customHeight="1" x14ac:dyDescent="0.25">
      <c r="A54" s="8" t="s">
        <v>32</v>
      </c>
    </row>
    <row r="55" spans="1:48" x14ac:dyDescent="0.25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</row>
  </sheetData>
  <mergeCells count="29">
    <mergeCell ref="A1:M1"/>
    <mergeCell ref="A2:C3"/>
    <mergeCell ref="D2:D3"/>
    <mergeCell ref="E2:F3"/>
    <mergeCell ref="G2:H3"/>
    <mergeCell ref="I2:I3"/>
    <mergeCell ref="J2:M3"/>
    <mergeCell ref="A4:C5"/>
    <mergeCell ref="D4:D5"/>
    <mergeCell ref="E4:F5"/>
    <mergeCell ref="G4:H5"/>
    <mergeCell ref="I4:I5"/>
    <mergeCell ref="J4:M5"/>
    <mergeCell ref="A6:C7"/>
    <mergeCell ref="D6:D7"/>
    <mergeCell ref="E6:F7"/>
    <mergeCell ref="G6:H7"/>
    <mergeCell ref="I6:I7"/>
    <mergeCell ref="J6:M7"/>
    <mergeCell ref="H10:J10"/>
    <mergeCell ref="K10:L10"/>
    <mergeCell ref="H53:I53"/>
    <mergeCell ref="A55:M55"/>
    <mergeCell ref="A8:C9"/>
    <mergeCell ref="D8:D9"/>
    <mergeCell ref="E8:F9"/>
    <mergeCell ref="G8:H9"/>
    <mergeCell ref="I8:I9"/>
    <mergeCell ref="J8:M9"/>
  </mergeCells>
  <pageMargins left="0.39400000000000002" right="0.39400000000000002" top="0.59099999999999997" bottom="0.59099999999999997" header="0.5" footer="0.5"/>
  <pageSetup paperSize="9" scale="8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workbookViewId="0">
      <pane ySplit="10" topLeftCell="A17" activePane="bottomLeft" state="frozenSplit"/>
      <selection pane="bottomLeft" activeCell="J33" sqref="J33"/>
    </sheetView>
  </sheetViews>
  <sheetFormatPr defaultColWidth="11.5546875" defaultRowHeight="13.2" x14ac:dyDescent="0.25"/>
  <cols>
    <col min="1" max="2" width="9.109375" customWidth="1"/>
    <col min="3" max="3" width="13.33203125" customWidth="1"/>
    <col min="4" max="4" width="49.77734375" customWidth="1"/>
    <col min="5" max="5" width="14.5546875" customWidth="1"/>
    <col min="6" max="6" width="24.109375" customWidth="1"/>
    <col min="7" max="7" width="20.44140625" customWidth="1"/>
    <col min="8" max="8" width="16.44140625" customWidth="1"/>
  </cols>
  <sheetData>
    <row r="1" spans="1:9" ht="73.05" customHeight="1" x14ac:dyDescent="0.4">
      <c r="A1" s="74" t="s">
        <v>187</v>
      </c>
      <c r="B1" s="75"/>
      <c r="C1" s="75"/>
      <c r="D1" s="75"/>
      <c r="E1" s="75"/>
      <c r="F1" s="75"/>
      <c r="G1" s="75"/>
      <c r="H1" s="75"/>
    </row>
    <row r="2" spans="1:9" x14ac:dyDescent="0.25">
      <c r="A2" s="76" t="s">
        <v>1</v>
      </c>
      <c r="B2" s="77"/>
      <c r="C2" s="78" t="str">
        <f>'Stavební rozpočet'!D2</f>
        <v>Pasport mostku - K líhni, Kryštofovy Hamry</v>
      </c>
      <c r="D2" s="64"/>
      <c r="E2" s="81" t="s">
        <v>133</v>
      </c>
      <c r="F2" s="81" t="str">
        <f>'Stavební rozpočet'!J2</f>
        <v>Obec Kryštofovy Hamry</v>
      </c>
      <c r="G2" s="77"/>
      <c r="H2" s="82"/>
      <c r="I2" s="29"/>
    </row>
    <row r="3" spans="1:9" x14ac:dyDescent="0.25">
      <c r="A3" s="73"/>
      <c r="B3" s="66"/>
      <c r="C3" s="79"/>
      <c r="D3" s="79"/>
      <c r="E3" s="66"/>
      <c r="F3" s="66"/>
      <c r="G3" s="66"/>
      <c r="H3" s="71"/>
      <c r="I3" s="29"/>
    </row>
    <row r="4" spans="1:9" x14ac:dyDescent="0.25">
      <c r="A4" s="67" t="s">
        <v>2</v>
      </c>
      <c r="B4" s="66"/>
      <c r="C4" s="65" t="str">
        <f>'Stavební rozpočet'!D4</f>
        <v>Oprava a údržba</v>
      </c>
      <c r="D4" s="66"/>
      <c r="E4" s="65" t="s">
        <v>134</v>
      </c>
      <c r="F4" s="65">
        <f>'Stavební rozpočet'!J4</f>
        <v>0</v>
      </c>
      <c r="G4" s="66"/>
      <c r="H4" s="71"/>
      <c r="I4" s="29"/>
    </row>
    <row r="5" spans="1:9" x14ac:dyDescent="0.25">
      <c r="A5" s="73"/>
      <c r="B5" s="66"/>
      <c r="C5" s="66"/>
      <c r="D5" s="66"/>
      <c r="E5" s="66"/>
      <c r="F5" s="66"/>
      <c r="G5" s="66"/>
      <c r="H5" s="71"/>
      <c r="I5" s="29"/>
    </row>
    <row r="6" spans="1:9" x14ac:dyDescent="0.25">
      <c r="A6" s="67" t="s">
        <v>3</v>
      </c>
      <c r="B6" s="66"/>
      <c r="C6" s="65" t="str">
        <f>'Stavební rozpočet'!D6</f>
        <v>p.p.č. 333, 334, k.ú. Kryštofovy Hamry</v>
      </c>
      <c r="D6" s="66"/>
      <c r="E6" s="65" t="s">
        <v>135</v>
      </c>
      <c r="F6" s="65">
        <f>'Stavební rozpočet'!J6</f>
        <v>0</v>
      </c>
      <c r="G6" s="66"/>
      <c r="H6" s="71"/>
      <c r="I6" s="29"/>
    </row>
    <row r="7" spans="1:9" x14ac:dyDescent="0.25">
      <c r="A7" s="73"/>
      <c r="B7" s="66"/>
      <c r="C7" s="66"/>
      <c r="D7" s="66"/>
      <c r="E7" s="66"/>
      <c r="F7" s="66"/>
      <c r="G7" s="66"/>
      <c r="H7" s="71"/>
      <c r="I7" s="29"/>
    </row>
    <row r="8" spans="1:9" x14ac:dyDescent="0.25">
      <c r="A8" s="67" t="s">
        <v>136</v>
      </c>
      <c r="B8" s="66"/>
      <c r="C8" s="65"/>
      <c r="D8" s="66"/>
      <c r="E8" s="65" t="s">
        <v>120</v>
      </c>
      <c r="F8" s="65">
        <f>'Stavební rozpočet'!G8</f>
        <v>0</v>
      </c>
      <c r="G8" s="66"/>
      <c r="H8" s="71"/>
      <c r="I8" s="29"/>
    </row>
    <row r="9" spans="1:9" x14ac:dyDescent="0.25">
      <c r="A9" s="68"/>
      <c r="B9" s="69"/>
      <c r="C9" s="69"/>
      <c r="D9" s="69"/>
      <c r="E9" s="69"/>
      <c r="F9" s="69"/>
      <c r="G9" s="69"/>
      <c r="H9" s="72"/>
      <c r="I9" s="29"/>
    </row>
    <row r="10" spans="1:9" x14ac:dyDescent="0.25">
      <c r="A10" s="36" t="s">
        <v>5</v>
      </c>
      <c r="B10" s="38" t="s">
        <v>33</v>
      </c>
      <c r="C10" s="38" t="s">
        <v>34</v>
      </c>
      <c r="D10" s="38" t="s">
        <v>74</v>
      </c>
      <c r="E10" s="38" t="s">
        <v>121</v>
      </c>
      <c r="F10" s="38" t="s">
        <v>75</v>
      </c>
      <c r="G10" s="40" t="s">
        <v>127</v>
      </c>
      <c r="H10" s="42" t="s">
        <v>188</v>
      </c>
      <c r="I10" s="30"/>
    </row>
    <row r="11" spans="1:9" x14ac:dyDescent="0.25">
      <c r="A11" s="37" t="s">
        <v>7</v>
      </c>
      <c r="B11" s="37"/>
      <c r="C11" s="37" t="s">
        <v>35</v>
      </c>
      <c r="D11" s="37" t="s">
        <v>77</v>
      </c>
      <c r="E11" s="37" t="s">
        <v>122</v>
      </c>
      <c r="F11" s="39"/>
      <c r="G11" s="41">
        <v>28.13</v>
      </c>
      <c r="H11" s="43"/>
    </row>
    <row r="12" spans="1:9" x14ac:dyDescent="0.25">
      <c r="A12" s="4" t="s">
        <v>8</v>
      </c>
      <c r="B12" s="4"/>
      <c r="C12" s="4" t="s">
        <v>36</v>
      </c>
      <c r="D12" s="4" t="s">
        <v>79</v>
      </c>
      <c r="E12" s="4" t="s">
        <v>123</v>
      </c>
      <c r="G12" s="16">
        <v>28.13</v>
      </c>
      <c r="H12" s="27"/>
    </row>
    <row r="13" spans="1:9" x14ac:dyDescent="0.25">
      <c r="A13" s="4" t="s">
        <v>9</v>
      </c>
      <c r="B13" s="4"/>
      <c r="C13" s="4" t="s">
        <v>37</v>
      </c>
      <c r="D13" s="4" t="s">
        <v>80</v>
      </c>
      <c r="E13" s="4" t="s">
        <v>123</v>
      </c>
      <c r="G13" s="16">
        <v>28.13</v>
      </c>
      <c r="H13" s="27"/>
    </row>
    <row r="14" spans="1:9" x14ac:dyDescent="0.25">
      <c r="D14" s="14" t="s">
        <v>81</v>
      </c>
      <c r="G14" s="16">
        <v>0</v>
      </c>
    </row>
    <row r="15" spans="1:9" x14ac:dyDescent="0.25">
      <c r="A15" s="4" t="s">
        <v>10</v>
      </c>
      <c r="B15" s="4"/>
      <c r="C15" s="4" t="s">
        <v>38</v>
      </c>
      <c r="D15" s="4" t="s">
        <v>82</v>
      </c>
      <c r="E15" s="4" t="s">
        <v>123</v>
      </c>
      <c r="G15" s="16">
        <v>28.13</v>
      </c>
      <c r="H15" s="27"/>
    </row>
    <row r="16" spans="1:9" x14ac:dyDescent="0.25">
      <c r="A16" s="4" t="s">
        <v>11</v>
      </c>
      <c r="B16" s="4"/>
      <c r="C16" s="4" t="s">
        <v>39</v>
      </c>
      <c r="D16" s="4" t="s">
        <v>84</v>
      </c>
      <c r="E16" s="4" t="s">
        <v>123</v>
      </c>
      <c r="G16" s="16">
        <v>28.13</v>
      </c>
      <c r="H16" s="27"/>
    </row>
    <row r="17" spans="1:8" x14ac:dyDescent="0.25">
      <c r="A17" s="4" t="s">
        <v>12</v>
      </c>
      <c r="B17" s="4"/>
      <c r="C17" s="4" t="s">
        <v>40</v>
      </c>
      <c r="D17" s="4" t="s">
        <v>85</v>
      </c>
      <c r="E17" s="4" t="s">
        <v>123</v>
      </c>
      <c r="G17" s="16">
        <v>21.09</v>
      </c>
      <c r="H17" s="27"/>
    </row>
    <row r="18" spans="1:8" x14ac:dyDescent="0.25">
      <c r="D18" s="14" t="s">
        <v>86</v>
      </c>
      <c r="G18" s="16">
        <v>0</v>
      </c>
    </row>
    <row r="19" spans="1:8" x14ac:dyDescent="0.25">
      <c r="A19" s="4" t="s">
        <v>13</v>
      </c>
      <c r="B19" s="4"/>
      <c r="C19" s="4" t="s">
        <v>42</v>
      </c>
      <c r="D19" s="4" t="s">
        <v>88</v>
      </c>
      <c r="E19" s="4" t="s">
        <v>124</v>
      </c>
      <c r="G19" s="16">
        <v>460</v>
      </c>
      <c r="H19" s="27"/>
    </row>
    <row r="20" spans="1:8" x14ac:dyDescent="0.25">
      <c r="A20" s="4" t="s">
        <v>14</v>
      </c>
      <c r="B20" s="4"/>
      <c r="C20" s="4" t="s">
        <v>44</v>
      </c>
      <c r="D20" s="4" t="s">
        <v>90</v>
      </c>
      <c r="E20" s="4" t="s">
        <v>125</v>
      </c>
      <c r="G20" s="16">
        <v>185</v>
      </c>
      <c r="H20" s="27"/>
    </row>
    <row r="21" spans="1:8" x14ac:dyDescent="0.25">
      <c r="A21" s="4" t="s">
        <v>15</v>
      </c>
      <c r="B21" s="4"/>
      <c r="C21" s="4" t="s">
        <v>45</v>
      </c>
      <c r="D21" s="4" t="s">
        <v>91</v>
      </c>
      <c r="E21" s="4" t="s">
        <v>122</v>
      </c>
      <c r="G21" s="16">
        <v>48</v>
      </c>
      <c r="H21" s="27"/>
    </row>
    <row r="22" spans="1:8" x14ac:dyDescent="0.25">
      <c r="A22" s="4" t="s">
        <v>16</v>
      </c>
      <c r="B22" s="4"/>
      <c r="C22" s="4" t="s">
        <v>47</v>
      </c>
      <c r="D22" s="4" t="s">
        <v>93</v>
      </c>
      <c r="E22" s="4" t="s">
        <v>123</v>
      </c>
      <c r="G22" s="16">
        <v>39.26</v>
      </c>
      <c r="H22" s="27"/>
    </row>
    <row r="23" spans="1:8" x14ac:dyDescent="0.25">
      <c r="A23" s="4" t="s">
        <v>17</v>
      </c>
      <c r="B23" s="4"/>
      <c r="C23" s="4" t="s">
        <v>49</v>
      </c>
      <c r="D23" s="4" t="s">
        <v>95</v>
      </c>
      <c r="E23" s="4" t="s">
        <v>125</v>
      </c>
      <c r="G23" s="16">
        <v>18</v>
      </c>
      <c r="H23" s="27"/>
    </row>
    <row r="24" spans="1:8" x14ac:dyDescent="0.25">
      <c r="A24" s="4" t="s">
        <v>18</v>
      </c>
      <c r="B24" s="4"/>
      <c r="C24" s="4" t="s">
        <v>51</v>
      </c>
      <c r="D24" s="4" t="s">
        <v>97</v>
      </c>
      <c r="E24" s="4" t="s">
        <v>123</v>
      </c>
      <c r="G24" s="16">
        <v>2.59</v>
      </c>
      <c r="H24" s="27"/>
    </row>
    <row r="25" spans="1:8" x14ac:dyDescent="0.25">
      <c r="A25" s="4" t="s">
        <v>19</v>
      </c>
      <c r="B25" s="4"/>
      <c r="C25" s="4" t="s">
        <v>53</v>
      </c>
      <c r="D25" s="4" t="s">
        <v>99</v>
      </c>
      <c r="E25" s="4" t="s">
        <v>122</v>
      </c>
      <c r="G25" s="16">
        <v>107.25</v>
      </c>
      <c r="H25" s="27"/>
    </row>
    <row r="26" spans="1:8" x14ac:dyDescent="0.25">
      <c r="A26" s="4" t="s">
        <v>20</v>
      </c>
      <c r="B26" s="4"/>
      <c r="C26" s="4" t="s">
        <v>55</v>
      </c>
      <c r="D26" s="4" t="s">
        <v>101</v>
      </c>
      <c r="E26" s="4" t="s">
        <v>122</v>
      </c>
      <c r="G26" s="16">
        <v>37.130000000000003</v>
      </c>
      <c r="H26" s="27"/>
    </row>
    <row r="27" spans="1:8" x14ac:dyDescent="0.25">
      <c r="A27" s="4" t="s">
        <v>21</v>
      </c>
      <c r="B27" s="4"/>
      <c r="C27" s="4" t="s">
        <v>57</v>
      </c>
      <c r="D27" s="4" t="s">
        <v>103</v>
      </c>
      <c r="E27" s="4" t="s">
        <v>124</v>
      </c>
      <c r="G27" s="16">
        <v>1</v>
      </c>
      <c r="H27" s="27"/>
    </row>
    <row r="28" spans="1:8" x14ac:dyDescent="0.25">
      <c r="A28" s="4" t="s">
        <v>22</v>
      </c>
      <c r="B28" s="4"/>
      <c r="C28" s="4" t="s">
        <v>59</v>
      </c>
      <c r="D28" s="4" t="s">
        <v>105</v>
      </c>
      <c r="E28" s="4" t="s">
        <v>123</v>
      </c>
      <c r="G28" s="16">
        <v>39.26</v>
      </c>
      <c r="H28" s="27"/>
    </row>
    <row r="29" spans="1:8" x14ac:dyDescent="0.25">
      <c r="A29" s="4" t="s">
        <v>23</v>
      </c>
      <c r="B29" s="4"/>
      <c r="C29" s="4" t="s">
        <v>60</v>
      </c>
      <c r="D29" s="4" t="s">
        <v>106</v>
      </c>
      <c r="E29" s="4" t="s">
        <v>123</v>
      </c>
      <c r="G29" s="16">
        <v>2.59</v>
      </c>
      <c r="H29" s="27"/>
    </row>
    <row r="30" spans="1:8" x14ac:dyDescent="0.25">
      <c r="A30" s="4" t="s">
        <v>24</v>
      </c>
      <c r="B30" s="4"/>
      <c r="C30" s="4" t="s">
        <v>61</v>
      </c>
      <c r="D30" s="4" t="s">
        <v>107</v>
      </c>
      <c r="E30" s="4" t="s">
        <v>125</v>
      </c>
      <c r="G30" s="16">
        <v>18</v>
      </c>
      <c r="H30" s="27"/>
    </row>
    <row r="31" spans="1:8" x14ac:dyDescent="0.25">
      <c r="A31" s="4" t="s">
        <v>25</v>
      </c>
      <c r="B31" s="4"/>
      <c r="C31" s="4" t="s">
        <v>62</v>
      </c>
      <c r="D31" s="4" t="s">
        <v>108</v>
      </c>
      <c r="E31" s="4" t="s">
        <v>123</v>
      </c>
      <c r="G31" s="16">
        <v>21.09</v>
      </c>
      <c r="H31" s="27"/>
    </row>
    <row r="32" spans="1:8" x14ac:dyDescent="0.25">
      <c r="A32" s="4" t="s">
        <v>26</v>
      </c>
      <c r="B32" s="4"/>
      <c r="C32" s="4" t="s">
        <v>64</v>
      </c>
      <c r="D32" s="4" t="s">
        <v>110</v>
      </c>
      <c r="E32" s="4" t="s">
        <v>126</v>
      </c>
      <c r="G32" s="16">
        <v>200.43</v>
      </c>
      <c r="H32" s="27"/>
    </row>
    <row r="33" spans="1:8" x14ac:dyDescent="0.25">
      <c r="A33" s="4" t="s">
        <v>27</v>
      </c>
      <c r="B33" s="4"/>
      <c r="C33" s="4" t="s">
        <v>66</v>
      </c>
      <c r="D33" s="4" t="s">
        <v>112</v>
      </c>
      <c r="E33" s="4" t="s">
        <v>126</v>
      </c>
      <c r="G33" s="16">
        <v>138.17500000000001</v>
      </c>
      <c r="H33" s="27"/>
    </row>
    <row r="34" spans="1:8" x14ac:dyDescent="0.25">
      <c r="A34" s="4" t="s">
        <v>28</v>
      </c>
      <c r="B34" s="4"/>
      <c r="C34" s="4" t="s">
        <v>67</v>
      </c>
      <c r="D34" s="4" t="s">
        <v>113</v>
      </c>
      <c r="E34" s="4" t="s">
        <v>126</v>
      </c>
      <c r="G34" s="16">
        <v>2072.625</v>
      </c>
      <c r="H34" s="27"/>
    </row>
    <row r="35" spans="1:8" x14ac:dyDescent="0.25">
      <c r="A35" s="4" t="s">
        <v>29</v>
      </c>
      <c r="B35" s="4"/>
      <c r="C35" s="4" t="s">
        <v>68</v>
      </c>
      <c r="D35" s="4" t="s">
        <v>114</v>
      </c>
      <c r="E35" s="4" t="s">
        <v>126</v>
      </c>
      <c r="G35" s="16">
        <v>138.17500000000001</v>
      </c>
      <c r="H35" s="27"/>
    </row>
    <row r="36" spans="1:8" x14ac:dyDescent="0.25">
      <c r="A36" s="4" t="s">
        <v>30</v>
      </c>
      <c r="B36" s="4"/>
      <c r="C36" s="4" t="s">
        <v>69</v>
      </c>
      <c r="D36" s="4" t="s">
        <v>115</v>
      </c>
      <c r="E36" s="4" t="s">
        <v>126</v>
      </c>
      <c r="G36" s="16">
        <v>138.17500000000001</v>
      </c>
      <c r="H36" s="27"/>
    </row>
    <row r="37" spans="1:8" x14ac:dyDescent="0.25">
      <c r="A37" s="4" t="s">
        <v>31</v>
      </c>
      <c r="B37" s="4"/>
      <c r="C37" s="4" t="s">
        <v>70</v>
      </c>
      <c r="D37" s="4" t="s">
        <v>116</v>
      </c>
      <c r="E37" s="4" t="s">
        <v>126</v>
      </c>
      <c r="G37" s="16">
        <v>138.17500000000001</v>
      </c>
      <c r="H37" s="27"/>
    </row>
    <row r="39" spans="1:8" ht="11.25" customHeight="1" x14ac:dyDescent="0.25">
      <c r="A39" s="8" t="s">
        <v>32</v>
      </c>
    </row>
    <row r="40" spans="1:8" x14ac:dyDescent="0.25">
      <c r="A40" s="65"/>
      <c r="B40" s="66"/>
      <c r="C40" s="66"/>
      <c r="D40" s="66"/>
      <c r="E40" s="66"/>
      <c r="F40" s="66"/>
      <c r="G40" s="66"/>
    </row>
  </sheetData>
  <mergeCells count="18">
    <mergeCell ref="A1:H1"/>
    <mergeCell ref="A2:B3"/>
    <mergeCell ref="C2:D3"/>
    <mergeCell ref="E2:E3"/>
    <mergeCell ref="F2:H3"/>
    <mergeCell ref="A4:B5"/>
    <mergeCell ref="C4:D5"/>
    <mergeCell ref="E4:E5"/>
    <mergeCell ref="F4:H5"/>
    <mergeCell ref="A40:G40"/>
    <mergeCell ref="A6:B7"/>
    <mergeCell ref="C6:D7"/>
    <mergeCell ref="E6:E7"/>
    <mergeCell ref="F6:H7"/>
    <mergeCell ref="A8:B9"/>
    <mergeCell ref="C8:D9"/>
    <mergeCell ref="E8:E9"/>
    <mergeCell ref="F8:H9"/>
  </mergeCells>
  <pageMargins left="0.39400000000000002" right="0.39400000000000002" top="0.59099999999999997" bottom="0.59099999999999997" header="0.5" footer="0.5"/>
  <pageSetup paperSize="9" scale="84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M22" sqref="M22"/>
    </sheetView>
  </sheetViews>
  <sheetFormatPr defaultColWidth="11.5546875" defaultRowHeight="13.2" x14ac:dyDescent="0.25"/>
  <cols>
    <col min="1" max="1" width="9.109375" customWidth="1"/>
    <col min="2" max="2" width="12.88671875" customWidth="1"/>
    <col min="3" max="3" width="22.88671875" customWidth="1"/>
    <col min="4" max="4" width="10" customWidth="1"/>
    <col min="5" max="5" width="14" customWidth="1"/>
    <col min="6" max="6" width="22.88671875" customWidth="1"/>
    <col min="7" max="7" width="9.109375" customWidth="1"/>
    <col min="8" max="8" width="12.88671875" customWidth="1"/>
    <col min="9" max="9" width="22.88671875" customWidth="1"/>
  </cols>
  <sheetData>
    <row r="1" spans="1:10" ht="73.05" customHeight="1" x14ac:dyDescent="0.25">
      <c r="A1" s="59"/>
      <c r="B1" s="44"/>
      <c r="C1" s="107" t="s">
        <v>204</v>
      </c>
      <c r="D1" s="75"/>
      <c r="E1" s="75"/>
      <c r="F1" s="75"/>
      <c r="G1" s="75"/>
      <c r="H1" s="75"/>
      <c r="I1" s="75"/>
    </row>
    <row r="2" spans="1:10" x14ac:dyDescent="0.25">
      <c r="A2" s="76" t="s">
        <v>1</v>
      </c>
      <c r="B2" s="77"/>
      <c r="C2" s="78" t="str">
        <f>'Stavební rozpočet'!D2</f>
        <v>Pasport mostku - K líhni, Kryštofovy Hamry</v>
      </c>
      <c r="D2" s="64"/>
      <c r="E2" s="81" t="s">
        <v>133</v>
      </c>
      <c r="F2" s="81" t="str">
        <f>'Stavební rozpočet'!J2</f>
        <v>Obec Kryštofovy Hamry</v>
      </c>
      <c r="G2" s="77"/>
      <c r="H2" s="81" t="s">
        <v>231</v>
      </c>
      <c r="I2" s="108" t="s">
        <v>235</v>
      </c>
      <c r="J2" s="29"/>
    </row>
    <row r="3" spans="1:10" x14ac:dyDescent="0.25">
      <c r="A3" s="73"/>
      <c r="B3" s="66"/>
      <c r="C3" s="79"/>
      <c r="D3" s="79"/>
      <c r="E3" s="66"/>
      <c r="F3" s="66"/>
      <c r="G3" s="66"/>
      <c r="H3" s="66"/>
      <c r="I3" s="71"/>
      <c r="J3" s="29"/>
    </row>
    <row r="4" spans="1:10" x14ac:dyDescent="0.25">
      <c r="A4" s="67" t="s">
        <v>2</v>
      </c>
      <c r="B4" s="66"/>
      <c r="C4" s="65" t="str">
        <f>'Stavební rozpočet'!D4</f>
        <v>Oprava a údržba</v>
      </c>
      <c r="D4" s="66"/>
      <c r="E4" s="65" t="s">
        <v>134</v>
      </c>
      <c r="F4" s="65">
        <f>'Stavební rozpočet'!J4</f>
        <v>0</v>
      </c>
      <c r="G4" s="66"/>
      <c r="H4" s="65" t="s">
        <v>231</v>
      </c>
      <c r="I4" s="106"/>
      <c r="J4" s="29"/>
    </row>
    <row r="5" spans="1:10" x14ac:dyDescent="0.25">
      <c r="A5" s="73"/>
      <c r="B5" s="66"/>
      <c r="C5" s="66"/>
      <c r="D5" s="66"/>
      <c r="E5" s="66"/>
      <c r="F5" s="66"/>
      <c r="G5" s="66"/>
      <c r="H5" s="66"/>
      <c r="I5" s="71"/>
      <c r="J5" s="29"/>
    </row>
    <row r="6" spans="1:10" x14ac:dyDescent="0.25">
      <c r="A6" s="67" t="s">
        <v>3</v>
      </c>
      <c r="B6" s="66"/>
      <c r="C6" s="65" t="str">
        <f>'Stavební rozpočet'!D6</f>
        <v>p.p.č. 333, 334, k.ú. Kryštofovy Hamry</v>
      </c>
      <c r="D6" s="66"/>
      <c r="E6" s="65" t="s">
        <v>135</v>
      </c>
      <c r="F6" s="65">
        <f>'Stavební rozpočet'!J6</f>
        <v>0</v>
      </c>
      <c r="G6" s="66"/>
      <c r="H6" s="65" t="s">
        <v>231</v>
      </c>
      <c r="I6" s="106"/>
      <c r="J6" s="29"/>
    </row>
    <row r="7" spans="1:10" x14ac:dyDescent="0.25">
      <c r="A7" s="73"/>
      <c r="B7" s="66"/>
      <c r="C7" s="66"/>
      <c r="D7" s="66"/>
      <c r="E7" s="66"/>
      <c r="F7" s="66"/>
      <c r="G7" s="66"/>
      <c r="H7" s="66"/>
      <c r="I7" s="71"/>
      <c r="J7" s="29"/>
    </row>
    <row r="8" spans="1:10" x14ac:dyDescent="0.25">
      <c r="A8" s="67" t="s">
        <v>118</v>
      </c>
      <c r="B8" s="66"/>
      <c r="C8" s="65"/>
      <c r="D8" s="66"/>
      <c r="E8" s="65" t="s">
        <v>119</v>
      </c>
      <c r="F8" s="65">
        <f>'Stavební rozpočet'!G6</f>
        <v>0</v>
      </c>
      <c r="G8" s="66"/>
      <c r="H8" s="70" t="s">
        <v>232</v>
      </c>
      <c r="I8" s="106"/>
      <c r="J8" s="29"/>
    </row>
    <row r="9" spans="1:10" x14ac:dyDescent="0.25">
      <c r="A9" s="73"/>
      <c r="B9" s="66"/>
      <c r="C9" s="66"/>
      <c r="D9" s="66"/>
      <c r="E9" s="66"/>
      <c r="F9" s="66"/>
      <c r="G9" s="66"/>
      <c r="H9" s="66"/>
      <c r="I9" s="71"/>
      <c r="J9" s="29"/>
    </row>
    <row r="10" spans="1:10" x14ac:dyDescent="0.25">
      <c r="A10" s="67" t="s">
        <v>4</v>
      </c>
      <c r="B10" s="66"/>
      <c r="C10" s="65"/>
      <c r="D10" s="66"/>
      <c r="E10" s="65" t="s">
        <v>136</v>
      </c>
      <c r="F10" s="65">
        <f>'Stavební rozpočet'!J8</f>
        <v>0</v>
      </c>
      <c r="G10" s="66"/>
      <c r="H10" s="70" t="s">
        <v>233</v>
      </c>
      <c r="I10" s="104"/>
      <c r="J10" s="29"/>
    </row>
    <row r="11" spans="1:10" x14ac:dyDescent="0.25">
      <c r="A11" s="102"/>
      <c r="B11" s="103"/>
      <c r="C11" s="103"/>
      <c r="D11" s="103"/>
      <c r="E11" s="103"/>
      <c r="F11" s="103"/>
      <c r="G11" s="103"/>
      <c r="H11" s="103"/>
      <c r="I11" s="105"/>
      <c r="J11" s="29"/>
    </row>
    <row r="12" spans="1:10" ht="23.4" customHeight="1" x14ac:dyDescent="0.25">
      <c r="A12" s="98" t="s">
        <v>189</v>
      </c>
      <c r="B12" s="99"/>
      <c r="C12" s="99"/>
      <c r="D12" s="99"/>
      <c r="E12" s="99"/>
      <c r="F12" s="99"/>
      <c r="G12" s="99"/>
      <c r="H12" s="99"/>
      <c r="I12" s="99"/>
    </row>
    <row r="13" spans="1:10" ht="26.4" customHeight="1" x14ac:dyDescent="0.25">
      <c r="A13" s="45" t="s">
        <v>190</v>
      </c>
      <c r="B13" s="100" t="s">
        <v>202</v>
      </c>
      <c r="C13" s="101"/>
      <c r="D13" s="45" t="s">
        <v>205</v>
      </c>
      <c r="E13" s="100" t="s">
        <v>216</v>
      </c>
      <c r="F13" s="101"/>
      <c r="G13" s="45" t="s">
        <v>217</v>
      </c>
      <c r="H13" s="100" t="s">
        <v>234</v>
      </c>
      <c r="I13" s="101"/>
      <c r="J13" s="29"/>
    </row>
    <row r="14" spans="1:10" ht="15.15" customHeight="1" x14ac:dyDescent="0.25">
      <c r="A14" s="46" t="s">
        <v>191</v>
      </c>
      <c r="B14" s="50" t="s">
        <v>203</v>
      </c>
      <c r="C14" s="53">
        <f>SUM('Stavební rozpočet'!R12:R52)</f>
        <v>0</v>
      </c>
      <c r="D14" s="96" t="s">
        <v>206</v>
      </c>
      <c r="E14" s="97"/>
      <c r="F14" s="53">
        <v>0</v>
      </c>
      <c r="G14" s="96" t="s">
        <v>218</v>
      </c>
      <c r="H14" s="97"/>
      <c r="I14" s="53">
        <v>0</v>
      </c>
      <c r="J14" s="29"/>
    </row>
    <row r="15" spans="1:10" ht="15.15" customHeight="1" x14ac:dyDescent="0.25">
      <c r="A15" s="47"/>
      <c r="B15" s="50" t="s">
        <v>137</v>
      </c>
      <c r="C15" s="53">
        <f>SUM('Stavební rozpočet'!S12:S52)</f>
        <v>0</v>
      </c>
      <c r="D15" s="96" t="s">
        <v>207</v>
      </c>
      <c r="E15" s="97"/>
      <c r="F15" s="53">
        <v>0</v>
      </c>
      <c r="G15" s="96" t="s">
        <v>219</v>
      </c>
      <c r="H15" s="97"/>
      <c r="I15" s="53">
        <v>0</v>
      </c>
      <c r="J15" s="29"/>
    </row>
    <row r="16" spans="1:10" ht="15.15" customHeight="1" x14ac:dyDescent="0.25">
      <c r="A16" s="46" t="s">
        <v>192</v>
      </c>
      <c r="B16" s="50" t="s">
        <v>203</v>
      </c>
      <c r="C16" s="53">
        <f>SUM('Stavební rozpočet'!T12:T52)</f>
        <v>0</v>
      </c>
      <c r="D16" s="96" t="s">
        <v>208</v>
      </c>
      <c r="E16" s="97"/>
      <c r="F16" s="53">
        <v>0</v>
      </c>
      <c r="G16" s="96" t="s">
        <v>220</v>
      </c>
      <c r="H16" s="97"/>
      <c r="I16" s="53">
        <v>0</v>
      </c>
      <c r="J16" s="29"/>
    </row>
    <row r="17" spans="1:10" ht="15.15" customHeight="1" x14ac:dyDescent="0.25">
      <c r="A17" s="47"/>
      <c r="B17" s="50" t="s">
        <v>137</v>
      </c>
      <c r="C17" s="53">
        <f>SUM('Stavební rozpočet'!U12:U52)</f>
        <v>0</v>
      </c>
      <c r="D17" s="96" t="s">
        <v>209</v>
      </c>
      <c r="E17" s="97"/>
      <c r="F17" s="53">
        <v>0</v>
      </c>
      <c r="G17" s="96" t="s">
        <v>221</v>
      </c>
      <c r="H17" s="97"/>
      <c r="I17" s="53">
        <v>0</v>
      </c>
      <c r="J17" s="29"/>
    </row>
    <row r="18" spans="1:10" ht="15.15" customHeight="1" x14ac:dyDescent="0.25">
      <c r="A18" s="46" t="s">
        <v>193</v>
      </c>
      <c r="B18" s="50" t="s">
        <v>203</v>
      </c>
      <c r="C18" s="53">
        <f>SUM('Stavební rozpočet'!V12:V52)</f>
        <v>0</v>
      </c>
      <c r="D18" s="96" t="s">
        <v>210</v>
      </c>
      <c r="E18" s="97"/>
      <c r="F18" s="53">
        <v>0</v>
      </c>
      <c r="G18" s="96" t="s">
        <v>222</v>
      </c>
      <c r="H18" s="97"/>
      <c r="I18" s="53">
        <v>0</v>
      </c>
      <c r="J18" s="29"/>
    </row>
    <row r="19" spans="1:10" ht="15.15" customHeight="1" x14ac:dyDescent="0.25">
      <c r="A19" s="47"/>
      <c r="B19" s="50" t="s">
        <v>137</v>
      </c>
      <c r="C19" s="53">
        <f>SUM('Stavební rozpočet'!W12:W52)</f>
        <v>0</v>
      </c>
      <c r="D19" s="96"/>
      <c r="E19" s="97"/>
      <c r="F19" s="54"/>
      <c r="G19" s="96" t="s">
        <v>223</v>
      </c>
      <c r="H19" s="97"/>
      <c r="I19" s="53">
        <v>0</v>
      </c>
      <c r="J19" s="29"/>
    </row>
    <row r="20" spans="1:10" ht="15.15" customHeight="1" x14ac:dyDescent="0.25">
      <c r="A20" s="94" t="s">
        <v>194</v>
      </c>
      <c r="B20" s="95"/>
      <c r="C20" s="53">
        <f>SUM('Stavební rozpočet'!X12:X52)</f>
        <v>0</v>
      </c>
      <c r="D20" s="96"/>
      <c r="E20" s="97"/>
      <c r="F20" s="54"/>
      <c r="G20" s="96"/>
      <c r="H20" s="97"/>
      <c r="I20" s="54"/>
      <c r="J20" s="29"/>
    </row>
    <row r="21" spans="1:10" ht="15.15" customHeight="1" x14ac:dyDescent="0.25">
      <c r="A21" s="94" t="s">
        <v>195</v>
      </c>
      <c r="B21" s="95"/>
      <c r="C21" s="53">
        <f>SUM('Stavební rozpočet'!P12:P52)</f>
        <v>0</v>
      </c>
      <c r="D21" s="96"/>
      <c r="E21" s="97"/>
      <c r="F21" s="54"/>
      <c r="G21" s="96"/>
      <c r="H21" s="97"/>
      <c r="I21" s="54"/>
      <c r="J21" s="29"/>
    </row>
    <row r="22" spans="1:10" ht="16.649999999999999" customHeight="1" x14ac:dyDescent="0.25">
      <c r="A22" s="94" t="s">
        <v>196</v>
      </c>
      <c r="B22" s="95"/>
      <c r="C22" s="53">
        <f>SUM(C14:C21)</f>
        <v>0</v>
      </c>
      <c r="D22" s="94" t="s">
        <v>211</v>
      </c>
      <c r="E22" s="95"/>
      <c r="F22" s="53">
        <f>SUM(F14:F21)</f>
        <v>0</v>
      </c>
      <c r="G22" s="94" t="s">
        <v>224</v>
      </c>
      <c r="H22" s="95"/>
      <c r="I22" s="53">
        <f>SUM(I14:I21)</f>
        <v>0</v>
      </c>
      <c r="J22" s="29"/>
    </row>
    <row r="23" spans="1:10" ht="15.15" customHeight="1" x14ac:dyDescent="0.25">
      <c r="A23" s="7"/>
      <c r="B23" s="7"/>
      <c r="C23" s="51"/>
      <c r="D23" s="94" t="s">
        <v>212</v>
      </c>
      <c r="E23" s="95"/>
      <c r="F23" s="55">
        <v>0</v>
      </c>
      <c r="G23" s="94" t="s">
        <v>225</v>
      </c>
      <c r="H23" s="95"/>
      <c r="I23" s="53">
        <v>0</v>
      </c>
      <c r="J23" s="29"/>
    </row>
    <row r="24" spans="1:10" ht="15.15" customHeight="1" x14ac:dyDescent="0.25">
      <c r="D24" s="7"/>
      <c r="E24" s="7"/>
      <c r="F24" s="56"/>
      <c r="G24" s="94" t="s">
        <v>226</v>
      </c>
      <c r="H24" s="95"/>
      <c r="I24" s="53">
        <v>0</v>
      </c>
      <c r="J24" s="29"/>
    </row>
    <row r="25" spans="1:10" ht="15.15" customHeight="1" x14ac:dyDescent="0.25">
      <c r="F25" s="57"/>
      <c r="G25" s="94" t="s">
        <v>227</v>
      </c>
      <c r="H25" s="95"/>
      <c r="I25" s="53">
        <v>0</v>
      </c>
      <c r="J25" s="29"/>
    </row>
    <row r="26" spans="1:10" x14ac:dyDescent="0.25">
      <c r="A26" s="44"/>
      <c r="B26" s="44"/>
      <c r="C26" s="44"/>
      <c r="G26" s="7"/>
      <c r="H26" s="7"/>
      <c r="I26" s="7"/>
    </row>
    <row r="27" spans="1:10" ht="15.15" customHeight="1" x14ac:dyDescent="0.25">
      <c r="A27" s="89" t="s">
        <v>197</v>
      </c>
      <c r="B27" s="90"/>
      <c r="C27" s="58">
        <f>SUM('Stavební rozpočet'!Z12:Z52)</f>
        <v>0</v>
      </c>
      <c r="D27" s="52"/>
      <c r="E27" s="44"/>
      <c r="F27" s="44"/>
      <c r="G27" s="44"/>
      <c r="H27" s="44"/>
      <c r="I27" s="44"/>
    </row>
    <row r="28" spans="1:10" ht="15.15" customHeight="1" x14ac:dyDescent="0.25">
      <c r="A28" s="89" t="s">
        <v>198</v>
      </c>
      <c r="B28" s="90"/>
      <c r="C28" s="58">
        <f>SUM('Stavební rozpočet'!AA12:AA52)</f>
        <v>0</v>
      </c>
      <c r="D28" s="89" t="s">
        <v>213</v>
      </c>
      <c r="E28" s="90"/>
      <c r="F28" s="58">
        <f>ROUND(C28*(15/100),2)</f>
        <v>0</v>
      </c>
      <c r="G28" s="89" t="s">
        <v>228</v>
      </c>
      <c r="H28" s="90"/>
      <c r="I28" s="58">
        <f>SUM(C27:C29)</f>
        <v>0</v>
      </c>
      <c r="J28" s="29"/>
    </row>
    <row r="29" spans="1:10" ht="15.15" customHeight="1" x14ac:dyDescent="0.25">
      <c r="A29" s="89" t="s">
        <v>199</v>
      </c>
      <c r="B29" s="90"/>
      <c r="C29" s="58">
        <f>SUM('Stavební rozpočet'!AB12:AB52)+(F22+I22+F23+I23+I24+I25)</f>
        <v>0</v>
      </c>
      <c r="D29" s="89" t="s">
        <v>214</v>
      </c>
      <c r="E29" s="90"/>
      <c r="F29" s="58">
        <f>ROUND(C29*(21/100),2)</f>
        <v>0</v>
      </c>
      <c r="G29" s="89" t="s">
        <v>229</v>
      </c>
      <c r="H29" s="90"/>
      <c r="I29" s="58">
        <f>SUM(F28:F29)+I28</f>
        <v>0</v>
      </c>
      <c r="J29" s="29"/>
    </row>
    <row r="30" spans="1:10" x14ac:dyDescent="0.25">
      <c r="A30" s="48"/>
      <c r="B30" s="48"/>
      <c r="C30" s="48"/>
      <c r="D30" s="48"/>
      <c r="E30" s="48"/>
      <c r="F30" s="48"/>
      <c r="G30" s="48"/>
      <c r="H30" s="48"/>
      <c r="I30" s="48"/>
    </row>
    <row r="31" spans="1:10" ht="14.4" customHeight="1" x14ac:dyDescent="0.25">
      <c r="A31" s="91" t="s">
        <v>200</v>
      </c>
      <c r="B31" s="92"/>
      <c r="C31" s="93"/>
      <c r="D31" s="91" t="s">
        <v>215</v>
      </c>
      <c r="E31" s="92"/>
      <c r="F31" s="93"/>
      <c r="G31" s="91" t="s">
        <v>230</v>
      </c>
      <c r="H31" s="92"/>
      <c r="I31" s="93"/>
      <c r="J31" s="30"/>
    </row>
    <row r="32" spans="1:10" ht="14.4" customHeight="1" x14ac:dyDescent="0.25">
      <c r="A32" s="83"/>
      <c r="B32" s="84"/>
      <c r="C32" s="85"/>
      <c r="D32" s="83"/>
      <c r="E32" s="84"/>
      <c r="F32" s="85"/>
      <c r="G32" s="83"/>
      <c r="H32" s="84"/>
      <c r="I32" s="85"/>
      <c r="J32" s="30"/>
    </row>
    <row r="33" spans="1:10" ht="14.4" customHeight="1" x14ac:dyDescent="0.25">
      <c r="A33" s="83"/>
      <c r="B33" s="84"/>
      <c r="C33" s="85"/>
      <c r="D33" s="83"/>
      <c r="E33" s="84"/>
      <c r="F33" s="85"/>
      <c r="G33" s="83"/>
      <c r="H33" s="84"/>
      <c r="I33" s="85"/>
      <c r="J33" s="30"/>
    </row>
    <row r="34" spans="1:10" ht="14.4" customHeight="1" x14ac:dyDescent="0.25">
      <c r="A34" s="83"/>
      <c r="B34" s="84"/>
      <c r="C34" s="85"/>
      <c r="D34" s="83"/>
      <c r="E34" s="84"/>
      <c r="F34" s="85"/>
      <c r="G34" s="83"/>
      <c r="H34" s="84"/>
      <c r="I34" s="85"/>
      <c r="J34" s="30"/>
    </row>
    <row r="35" spans="1:10" ht="14.4" customHeight="1" x14ac:dyDescent="0.25">
      <c r="A35" s="86" t="s">
        <v>201</v>
      </c>
      <c r="B35" s="87"/>
      <c r="C35" s="88"/>
      <c r="D35" s="86" t="s">
        <v>201</v>
      </c>
      <c r="E35" s="87"/>
      <c r="F35" s="88"/>
      <c r="G35" s="86" t="s">
        <v>201</v>
      </c>
      <c r="H35" s="87"/>
      <c r="I35" s="88"/>
      <c r="J35" s="30"/>
    </row>
    <row r="36" spans="1:10" ht="11.25" customHeight="1" x14ac:dyDescent="0.25">
      <c r="A36" s="49" t="s">
        <v>32</v>
      </c>
      <c r="B36" s="39"/>
      <c r="C36" s="39"/>
      <c r="D36" s="39"/>
      <c r="E36" s="39"/>
      <c r="F36" s="39"/>
      <c r="G36" s="39"/>
      <c r="H36" s="39"/>
      <c r="I36" s="39"/>
    </row>
    <row r="37" spans="1:10" x14ac:dyDescent="0.25">
      <c r="A37" s="65"/>
      <c r="B37" s="66"/>
      <c r="C37" s="66"/>
      <c r="D37" s="66"/>
      <c r="E37" s="66"/>
      <c r="F37" s="66"/>
      <c r="G37" s="66"/>
      <c r="H37" s="66"/>
      <c r="I37" s="66"/>
    </row>
  </sheetData>
  <mergeCells count="83">
    <mergeCell ref="C1:I1"/>
    <mergeCell ref="A2:B3"/>
    <mergeCell ref="C2:D3"/>
    <mergeCell ref="E2:E3"/>
    <mergeCell ref="F2:G3"/>
    <mergeCell ref="H2:H3"/>
    <mergeCell ref="I2:I3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6:I7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10:I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A28:B28"/>
    <mergeCell ref="D28:E28"/>
    <mergeCell ref="G28:H28"/>
    <mergeCell ref="A29:B29"/>
    <mergeCell ref="D29:E29"/>
    <mergeCell ref="G29:H29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7:I37"/>
    <mergeCell ref="A34:C34"/>
    <mergeCell ref="D34:F34"/>
    <mergeCell ref="G34:I34"/>
    <mergeCell ref="A35:C35"/>
    <mergeCell ref="D35:F35"/>
    <mergeCell ref="G35:I35"/>
  </mergeCells>
  <pageMargins left="0.39400000000000002" right="0.39400000000000002" top="0.59099999999999997" bottom="0.59099999999999997" header="0.5" footer="0.5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Stavební rozpočet</vt:lpstr>
      <vt:lpstr>Výkaz výměr</vt:lpstr>
      <vt:lpstr>Krycí list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Štěpán Janák</dc:creator>
  <cp:lastModifiedBy>Štěpán Janák</cp:lastModifiedBy>
  <cp:lastPrinted>2020-07-01T13:32:37Z</cp:lastPrinted>
  <dcterms:created xsi:type="dcterms:W3CDTF">2020-07-23T11:20:37Z</dcterms:created>
  <dcterms:modified xsi:type="dcterms:W3CDTF">2020-07-23T11:20:37Z</dcterms:modified>
</cp:coreProperties>
</file>