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72" yWindow="32772" windowWidth="20496" windowHeight="5148" activeTab="1"/>
  </bookViews>
  <sheets>
    <sheet name="Stavební rozpočet" sheetId="1" r:id="rId1"/>
    <sheet name="Výkaz výměr" sheetId="2" r:id="rId2"/>
    <sheet name="Krycí list rozpočtu" sheetId="3" r:id="rId3"/>
  </sheets>
  <calcPr calcId="125725"/>
</workbook>
</file>

<file path=xl/calcChain.xml><?xml version="1.0" encoding="utf-8"?>
<calcChain xmlns="http://schemas.openxmlformats.org/spreadsheetml/2006/main">
  <c r="J45" i="1"/>
  <c r="F22" i="3"/>
  <c r="I22"/>
  <c r="T12" i="1"/>
  <c r="V12"/>
  <c r="X12"/>
  <c r="J13"/>
  <c r="AB13"/>
  <c r="L13"/>
  <c r="L12"/>
  <c r="O13"/>
  <c r="P12"/>
  <c r="Z13"/>
  <c r="AI12"/>
  <c r="AA13"/>
  <c r="AE13"/>
  <c r="H13"/>
  <c r="H12"/>
  <c r="AF13"/>
  <c r="AN13"/>
  <c r="T14"/>
  <c r="V14"/>
  <c r="X14"/>
  <c r="J15"/>
  <c r="L15"/>
  <c r="O15"/>
  <c r="Z15"/>
  <c r="AA15"/>
  <c r="AE15"/>
  <c r="H15"/>
  <c r="AF15"/>
  <c r="AM15"/>
  <c r="AN15"/>
  <c r="J16"/>
  <c r="L16"/>
  <c r="O16"/>
  <c r="Z16"/>
  <c r="AA16"/>
  <c r="AE16"/>
  <c r="H16"/>
  <c r="AF16"/>
  <c r="AN16"/>
  <c r="AM16"/>
  <c r="J17"/>
  <c r="L17"/>
  <c r="O17"/>
  <c r="Z17"/>
  <c r="AA17"/>
  <c r="AE17"/>
  <c r="H17"/>
  <c r="AF17"/>
  <c r="AN17"/>
  <c r="T18"/>
  <c r="V18"/>
  <c r="X18"/>
  <c r="J19"/>
  <c r="AB19"/>
  <c r="L19"/>
  <c r="O19"/>
  <c r="Z19"/>
  <c r="AA19"/>
  <c r="AE19"/>
  <c r="AF19"/>
  <c r="AN19"/>
  <c r="J20"/>
  <c r="AB20"/>
  <c r="L20"/>
  <c r="O20"/>
  <c r="Z20"/>
  <c r="AA20"/>
  <c r="AE20"/>
  <c r="AM20"/>
  <c r="AF20"/>
  <c r="AN20"/>
  <c r="T21"/>
  <c r="V21"/>
  <c r="X21"/>
  <c r="J22"/>
  <c r="AB22"/>
  <c r="L22"/>
  <c r="O22"/>
  <c r="Z22"/>
  <c r="AA22"/>
  <c r="AE22"/>
  <c r="H22"/>
  <c r="AF22"/>
  <c r="AN22"/>
  <c r="J23"/>
  <c r="L23"/>
  <c r="O23"/>
  <c r="Z23"/>
  <c r="AA23"/>
  <c r="AE23"/>
  <c r="H23"/>
  <c r="AF23"/>
  <c r="AN23"/>
  <c r="T24"/>
  <c r="V24"/>
  <c r="X24"/>
  <c r="J25"/>
  <c r="L25"/>
  <c r="O25"/>
  <c r="Z25"/>
  <c r="AA25"/>
  <c r="AB25"/>
  <c r="AE25"/>
  <c r="AM25"/>
  <c r="AF25"/>
  <c r="AN25"/>
  <c r="J26"/>
  <c r="AB26"/>
  <c r="L26"/>
  <c r="O26"/>
  <c r="Z26"/>
  <c r="AA26"/>
  <c r="AE26"/>
  <c r="AM26"/>
  <c r="AF26"/>
  <c r="AN26"/>
  <c r="T27"/>
  <c r="V27"/>
  <c r="X27"/>
  <c r="J28"/>
  <c r="AB28"/>
  <c r="L28"/>
  <c r="O28"/>
  <c r="Z28"/>
  <c r="AA28"/>
  <c r="AE28"/>
  <c r="AM28"/>
  <c r="AF28"/>
  <c r="AN28"/>
  <c r="J29"/>
  <c r="AB29"/>
  <c r="L29"/>
  <c r="O29"/>
  <c r="Z29"/>
  <c r="AA29"/>
  <c r="AE29"/>
  <c r="AM29"/>
  <c r="AF29"/>
  <c r="AN29"/>
  <c r="J30"/>
  <c r="AB30"/>
  <c r="L30"/>
  <c r="O30"/>
  <c r="Z30"/>
  <c r="AA30"/>
  <c r="AE30"/>
  <c r="AM30"/>
  <c r="AF30"/>
  <c r="AN30"/>
  <c r="J31"/>
  <c r="AB31"/>
  <c r="L31"/>
  <c r="O31"/>
  <c r="Z31"/>
  <c r="AA31"/>
  <c r="AE31"/>
  <c r="AM31"/>
  <c r="AF31"/>
  <c r="AN31"/>
  <c r="J32"/>
  <c r="AB32"/>
  <c r="L32"/>
  <c r="O32"/>
  <c r="Z32"/>
  <c r="AA32"/>
  <c r="AE32"/>
  <c r="AM32"/>
  <c r="AF32"/>
  <c r="AN32"/>
  <c r="T33"/>
  <c r="V33"/>
  <c r="X33"/>
  <c r="J34"/>
  <c r="AB34"/>
  <c r="AK33"/>
  <c r="L34"/>
  <c r="L33"/>
  <c r="O34"/>
  <c r="P33"/>
  <c r="Z34"/>
  <c r="AI33"/>
  <c r="AA34"/>
  <c r="AJ33"/>
  <c r="AE34"/>
  <c r="H34"/>
  <c r="H33"/>
  <c r="AF34"/>
  <c r="AN34"/>
  <c r="T35"/>
  <c r="V35"/>
  <c r="X35"/>
  <c r="J36"/>
  <c r="AB36"/>
  <c r="L36"/>
  <c r="O36"/>
  <c r="P35"/>
  <c r="Z36"/>
  <c r="AA36"/>
  <c r="AE36"/>
  <c r="H36"/>
  <c r="AF36"/>
  <c r="AN36"/>
  <c r="T37"/>
  <c r="V37"/>
  <c r="X37"/>
  <c r="J38"/>
  <c r="L38"/>
  <c r="L37"/>
  <c r="Z38"/>
  <c r="AI37"/>
  <c r="AA38"/>
  <c r="AJ37"/>
  <c r="AB38"/>
  <c r="AK37"/>
  <c r="AE38"/>
  <c r="AM38"/>
  <c r="AF38"/>
  <c r="AN38"/>
  <c r="T39"/>
  <c r="V39"/>
  <c r="X39"/>
  <c r="J40"/>
  <c r="AB40"/>
  <c r="L40"/>
  <c r="Z40"/>
  <c r="AA40"/>
  <c r="AE40"/>
  <c r="H40"/>
  <c r="AF40"/>
  <c r="AN40"/>
  <c r="J41"/>
  <c r="AB41"/>
  <c r="L41"/>
  <c r="Z41"/>
  <c r="AA41"/>
  <c r="AE41"/>
  <c r="H41"/>
  <c r="AF41"/>
  <c r="AN41"/>
  <c r="J42"/>
  <c r="AB42"/>
  <c r="L42"/>
  <c r="Z42"/>
  <c r="AA42"/>
  <c r="AE42"/>
  <c r="H42"/>
  <c r="AF42"/>
  <c r="AN42"/>
  <c r="J43"/>
  <c r="AB43"/>
  <c r="L43"/>
  <c r="Z43"/>
  <c r="AA43"/>
  <c r="AE43"/>
  <c r="H43"/>
  <c r="AF43"/>
  <c r="AN43"/>
  <c r="J44"/>
  <c r="AB44"/>
  <c r="L44"/>
  <c r="Z44"/>
  <c r="AA44"/>
  <c r="AE44"/>
  <c r="H44"/>
  <c r="AF44"/>
  <c r="AN44"/>
  <c r="I23"/>
  <c r="L24"/>
  <c r="I22"/>
  <c r="AM40"/>
  <c r="P24"/>
  <c r="AA45"/>
  <c r="P21"/>
  <c r="H20"/>
  <c r="I20"/>
  <c r="AM43"/>
  <c r="L39"/>
  <c r="AM36"/>
  <c r="I36"/>
  <c r="I35"/>
  <c r="AM23"/>
  <c r="P14"/>
  <c r="AM44"/>
  <c r="L27"/>
  <c r="C20" i="3"/>
  <c r="AJ14" i="1"/>
  <c r="AK24"/>
  <c r="AI39"/>
  <c r="AJ35"/>
  <c r="AK35"/>
  <c r="AI27"/>
  <c r="H26"/>
  <c r="I26"/>
  <c r="AI21"/>
  <c r="AJ18"/>
  <c r="AM13"/>
  <c r="P27"/>
  <c r="AJ24"/>
  <c r="AM22"/>
  <c r="AI18"/>
  <c r="AM17"/>
  <c r="L14"/>
  <c r="AM41"/>
  <c r="AM42"/>
  <c r="AI35"/>
  <c r="H35"/>
  <c r="R35"/>
  <c r="AI24"/>
  <c r="AB23"/>
  <c r="AJ39"/>
  <c r="AJ27"/>
  <c r="AJ21"/>
  <c r="AK18"/>
  <c r="AI14"/>
  <c r="H39"/>
  <c r="AK39"/>
  <c r="R33"/>
  <c r="R12"/>
  <c r="L21"/>
  <c r="L18"/>
  <c r="Z45"/>
  <c r="I44"/>
  <c r="O44"/>
  <c r="I43"/>
  <c r="O43"/>
  <c r="I40"/>
  <c r="H38"/>
  <c r="L35"/>
  <c r="H32"/>
  <c r="I32"/>
  <c r="H29"/>
  <c r="I29"/>
  <c r="C16" i="3"/>
  <c r="AM34" i="1"/>
  <c r="I34"/>
  <c r="I33"/>
  <c r="I16"/>
  <c r="AB16"/>
  <c r="H14"/>
  <c r="C28" i="3"/>
  <c r="F28"/>
  <c r="AK12" i="1"/>
  <c r="C18" i="3"/>
  <c r="H31" i="1"/>
  <c r="I31"/>
  <c r="AK27"/>
  <c r="I42"/>
  <c r="O42"/>
  <c r="I41"/>
  <c r="O41"/>
  <c r="I17"/>
  <c r="AB17"/>
  <c r="H30"/>
  <c r="I30"/>
  <c r="H28"/>
  <c r="H25"/>
  <c r="H24"/>
  <c r="I21"/>
  <c r="H21"/>
  <c r="AM19"/>
  <c r="H19"/>
  <c r="I19"/>
  <c r="P18"/>
  <c r="I15"/>
  <c r="AB15"/>
  <c r="C27" i="3"/>
  <c r="I13" i="1"/>
  <c r="I12"/>
  <c r="J12"/>
  <c r="AJ12"/>
  <c r="I14"/>
  <c r="H18"/>
  <c r="I25"/>
  <c r="I24"/>
  <c r="U24"/>
  <c r="AK21"/>
  <c r="U35"/>
  <c r="W35"/>
  <c r="S35"/>
  <c r="J35"/>
  <c r="AK14"/>
  <c r="AB45"/>
  <c r="U21"/>
  <c r="W21"/>
  <c r="S21"/>
  <c r="O40"/>
  <c r="P39"/>
  <c r="I39"/>
  <c r="U14"/>
  <c r="S14"/>
  <c r="W14"/>
  <c r="S33"/>
  <c r="W33"/>
  <c r="U33"/>
  <c r="J33"/>
  <c r="R39"/>
  <c r="C29" i="3"/>
  <c r="I28" s="1"/>
  <c r="W24" i="1"/>
  <c r="S24"/>
  <c r="R24"/>
  <c r="S12"/>
  <c r="W12"/>
  <c r="U12"/>
  <c r="H27"/>
  <c r="I28"/>
  <c r="I27"/>
  <c r="I18"/>
  <c r="J18"/>
  <c r="R18"/>
  <c r="J21"/>
  <c r="R21"/>
  <c r="J14"/>
  <c r="R14"/>
  <c r="H37"/>
  <c r="I38"/>
  <c r="J24"/>
  <c r="S39"/>
  <c r="W39"/>
  <c r="U39"/>
  <c r="R37"/>
  <c r="R27"/>
  <c r="J27"/>
  <c r="J39"/>
  <c r="U18"/>
  <c r="S18"/>
  <c r="W18"/>
  <c r="S27"/>
  <c r="W27"/>
  <c r="U27"/>
  <c r="I37"/>
  <c r="O38"/>
  <c r="P37"/>
  <c r="C21" i="3"/>
  <c r="C14"/>
  <c r="U37" i="1"/>
  <c r="C17" i="3"/>
  <c r="W37" i="1"/>
  <c r="C19" i="3"/>
  <c r="S37" i="1"/>
  <c r="C15" i="3"/>
  <c r="J37" i="1"/>
  <c r="C22" i="3"/>
  <c r="I29" l="1"/>
  <c r="F29"/>
</calcChain>
</file>

<file path=xl/sharedStrings.xml><?xml version="1.0" encoding="utf-8"?>
<sst xmlns="http://schemas.openxmlformats.org/spreadsheetml/2006/main" count="502" uniqueCount="204">
  <si>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</si>
  <si>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</si>
  <si>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</si>
  <si>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</si>
  <si>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</si>
  <si>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</si>
  <si>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</si>
  <si>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</si>
  <si>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</si>
  <si>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</si>
  <si>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</si>
  <si>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</si>
  <si>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</si>
  <si>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</si>
  <si>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</si>
  <si>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</si>
  <si>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</si>
  <si>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</si>
  <si>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</si>
  <si>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</si>
  <si>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</si>
  <si>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</si>
  <si>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</si>
  <si>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</si>
  <si>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</si>
  <si>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</si>
  <si>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</si>
  <si>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</si>
  <si>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</si>
  <si>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</si>
  <si>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Poznámka:</t>
  </si>
  <si>
    <t>Objekt</t>
  </si>
  <si>
    <t>Kód</t>
  </si>
  <si>
    <t>132201110R00</t>
  </si>
  <si>
    <t>167101102R00</t>
  </si>
  <si>
    <t>162701105RT3</t>
  </si>
  <si>
    <t>162701109R00</t>
  </si>
  <si>
    <t>174101101R00</t>
  </si>
  <si>
    <t>171206111R00</t>
  </si>
  <si>
    <t>56</t>
  </si>
  <si>
    <t>564841111R00</t>
  </si>
  <si>
    <t>569621112R00</t>
  </si>
  <si>
    <t>57</t>
  </si>
  <si>
    <t>571902111R00</t>
  </si>
  <si>
    <t>577113115R00</t>
  </si>
  <si>
    <t>91</t>
  </si>
  <si>
    <t>919443111R00</t>
  </si>
  <si>
    <t>919511211R00</t>
  </si>
  <si>
    <t>919441221R00</t>
  </si>
  <si>
    <t>919735112R00</t>
  </si>
  <si>
    <t>914992001R00</t>
  </si>
  <si>
    <t>93</t>
  </si>
  <si>
    <t>938902102R00</t>
  </si>
  <si>
    <t>96</t>
  </si>
  <si>
    <t>966008112R00</t>
  </si>
  <si>
    <t>H22</t>
  </si>
  <si>
    <t>998225111R00</t>
  </si>
  <si>
    <t>S</t>
  </si>
  <si>
    <t>979081111R00</t>
  </si>
  <si>
    <t>979081121R00</t>
  </si>
  <si>
    <t>979082111R00</t>
  </si>
  <si>
    <t>979087112R00</t>
  </si>
  <si>
    <t>979990001R00</t>
  </si>
  <si>
    <t>Pasport komunikace - K líhni, Kryštofovy Hamry</t>
  </si>
  <si>
    <t>Oprava a údržba</t>
  </si>
  <si>
    <t>p.p.č. 333, 334, k.ú. Kryštofovy Hamry</t>
  </si>
  <si>
    <t>Zkrácený popis / Varianta</t>
  </si>
  <si>
    <t>Rozměry</t>
  </si>
  <si>
    <t>Hloubené vykopávky</t>
  </si>
  <si>
    <t>Hloubení rýh š.do 60 cm v hor.3 do 50 m3, STROJNĚ</t>
  </si>
  <si>
    <t>Přemístění výkopku</t>
  </si>
  <si>
    <t>Nakládání výkopku z hor.1-4 v množství nad 100 m3</t>
  </si>
  <si>
    <t>Vodorovné přemístění výkopku z hor.1-4 do 10000 m</t>
  </si>
  <si>
    <t>Příplatek k vod. přemístění hor.1-4 za další 1 km</t>
  </si>
  <si>
    <t>Konstrukce ze zemin</t>
  </si>
  <si>
    <t>Zásyp jam, rýh, šachet se zhutněním</t>
  </si>
  <si>
    <t>Úprava zemin na skládce</t>
  </si>
  <si>
    <t>Podkladní vrstvy komunikací, letišť a ploch</t>
  </si>
  <si>
    <t>Podklad ze štěrkodrti po zhutnění tloušťky 12 cm</t>
  </si>
  <si>
    <t>Zpevnění krajnic asfaltovým recyklátem tl. 6 cm</t>
  </si>
  <si>
    <t>Kryty štěrkových a živičných komunikací a ploch</t>
  </si>
  <si>
    <t>Očištění krytu komunikace včetně krajnic š. 0,5m</t>
  </si>
  <si>
    <t>Beton asfalt. ACO 16 S modif.obrus. š.do 3 m, 6 cm</t>
  </si>
  <si>
    <t>Doplňující konstrukce a práce pozemních komunikací, letišť a ploch</t>
  </si>
  <si>
    <t>Vtoková jímka z lom.kamene propustku DN do 80 cm</t>
  </si>
  <si>
    <t>Zřízení potrubního propustku z beton. trub DN 600</t>
  </si>
  <si>
    <t>Čelo propustku z lom. kamene z trub DN 60 - 80 cm</t>
  </si>
  <si>
    <t>Řezání stávajícího živičného krytu tl. 5 - 10 cm</t>
  </si>
  <si>
    <t>Nájem dopravní značky včetně stojanu</t>
  </si>
  <si>
    <t>Různé dokončovací konstrukce a práce inženýrských staveb</t>
  </si>
  <si>
    <t>Čištění příkopů š. do 40 cm, objem do 0,30 m3/m</t>
  </si>
  <si>
    <t>Bourání konstrukcí</t>
  </si>
  <si>
    <t>Bourání trubního propustku z trub DN do 50 cm</t>
  </si>
  <si>
    <t>Komunikace pozemní a letiště</t>
  </si>
  <si>
    <t>Přesun hmot, pozemní komunikace, kryt živičný</t>
  </si>
  <si>
    <t>Přesuny sutí</t>
  </si>
  <si>
    <t>Odvoz suti a vybour. hmot na skládku do 1 km</t>
  </si>
  <si>
    <t>Příplatek k odvozu za každý další 1 km (15km)</t>
  </si>
  <si>
    <t>Vnitrostaveništní doprava suti do 10 m</t>
  </si>
  <si>
    <t>Nakládání suti na dopravní prostředky</t>
  </si>
  <si>
    <t>Poplatek za skládku stavební suti</t>
  </si>
  <si>
    <t>Doba výstavby:</t>
  </si>
  <si>
    <t>Začátek výstavby:</t>
  </si>
  <si>
    <t>Konec výstavby:</t>
  </si>
  <si>
    <t>Zpracováno dne:</t>
  </si>
  <si>
    <t>M.j.</t>
  </si>
  <si>
    <t>m2</t>
  </si>
  <si>
    <t>m3</t>
  </si>
  <si>
    <t>kus</t>
  </si>
  <si>
    <t>m</t>
  </si>
  <si>
    <t>t</t>
  </si>
  <si>
    <t>Množství</t>
  </si>
  <si>
    <t>180 dní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</si>
  <si>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</si>
  <si>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</si>
  <si>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</si>
  <si>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</si>
  <si>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</si>
  <si>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</si>
  <si>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</si>
  <si>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</si>
  <si>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</si>
  <si>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</si>
  <si>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Obec Kryštofovy Hamry</t>
  </si>
  <si>
    <t>Výběrové řízení objednatele</t>
  </si>
  <si>
    <t>Celkem</t>
  </si>
  <si>
    <t>Hmotnost (t)</t>
  </si>
  <si>
    <t>Cenová</t>
  </si>
  <si>
    <t>soustava</t>
  </si>
  <si>
    <t>RTS II / 2015</t>
  </si>
  <si>
    <t>Přesuny</t>
  </si>
  <si>
    <t>Typ skupiny</t>
  </si>
  <si>
    <t>HS</t>
  </si>
  <si>
    <t>HSV mat</t>
  </si>
  <si>
    <t>HSV prac</t>
  </si>
  <si>
    <t>PSV mat</t>
  </si>
  <si>
    <t>PSV prac</t>
  </si>
  <si>
    <t>Mont mat</t>
  </si>
  <si>
    <t>Mont prac</t>
  </si>
  <si>
    <t>Ostatní mat.</t>
  </si>
  <si>
    <t>13_</t>
  </si>
  <si>
    <t>16_</t>
  </si>
  <si>
    <t>17_</t>
  </si>
  <si>
    <t>56_</t>
  </si>
  <si>
    <t>57_</t>
  </si>
  <si>
    <t>91_</t>
  </si>
  <si>
    <t>93_</t>
  </si>
  <si>
    <t>96_</t>
  </si>
  <si>
    <t>H22_</t>
  </si>
  <si>
    <t>S_</t>
  </si>
  <si>
    <t>1_</t>
  </si>
  <si>
    <t>5_</t>
  </si>
  <si>
    <t>9_</t>
  </si>
  <si>
    <t>_</t>
  </si>
  <si>
    <t>Výkaz výměr</t>
  </si>
  <si>
    <t>Cenová soustava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</si>
  <si>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</si>
  <si>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</si>
  <si>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</si>
  <si>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</si>
  <si>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</si>
  <si>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</si>
  <si>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</si>
  <si>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</si>
  <si>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</si>
  <si>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</si>
  <si>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</si>
  <si>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</si>
  <si>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</si>
  <si>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</si>
  <si>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</si>
  <si>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</si>
  <si>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</si>
  <si>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</si>
  <si>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</si>
  <si>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</si>
  <si>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Projektová dokument.</t>
  </si>
  <si>
    <t>Inženýrská činnost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</si>
  <si>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</si>
  <si>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</si>
  <si>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</si>
  <si>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</si>
  <si>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</si>
  <si>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</si>
  <si>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</si>
  <si>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</si>
  <si>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</si>
  <si>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</si>
  <si>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</si>
  <si>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</si>
  <si>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</si>
  <si>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</si>
  <si>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</si>
  <si>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</si>
  <si>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</si>
  <si>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</si>
  <si>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</si>
  <si>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</si>
  <si>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</si>
  <si>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</si>
  <si>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</si>
  <si>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</si>
  <si>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00075566/</t>
  </si>
  <si>
    <t>25002767/Nepátce DPH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</si>
</sst>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  <font>
      <sz val="24"/>
      <color indexed="8"/>
      <name val="Arial"/>
      <charset val="238"/>
    </font>
    <font>
      <sz val="10"/>
      <color indexed="8"/>
      <name val="Arial"/>
      <family val="2"/>
      <charset val="238"/>
    </font>
    <font>
      <sz val="10"/>
      <color indexed="6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right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0" fontId="1" fillId="0" borderId="14" xfId="0" applyNumberFormat="1" applyFont="1" applyFill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7" fillId="2" borderId="0" xfId="0" applyNumberFormat="1" applyFont="1" applyFill="1" applyBorder="1" applyAlignment="1" applyProtection="1">
      <alignment horizontal="righ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3" fillId="0" borderId="16" xfId="0" applyNumberFormat="1" applyFont="1" applyFill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righ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9" fillId="3" borderId="19" xfId="0" applyNumberFormat="1" applyFont="1" applyFill="1" applyBorder="1" applyAlignment="1" applyProtection="1">
      <alignment horizontal="center" vertical="center"/>
    </xf>
    <xf numFmtId="49" fontId="10" fillId="0" borderId="20" xfId="0" applyNumberFormat="1" applyFont="1" applyFill="1" applyBorder="1" applyAlignment="1" applyProtection="1">
      <alignment horizontal="left" vertical="center"/>
    </xf>
    <xf numFmtId="49" fontId="10" fillId="0" borderId="21" xfId="0" applyNumberFormat="1" applyFont="1" applyFill="1" applyBorder="1" applyAlignment="1" applyProtection="1">
      <alignment horizontal="left" vertical="center"/>
    </xf>
    <xf numFmtId="0" fontId="1" fillId="0" borderId="22" xfId="0" applyNumberFormat="1" applyFont="1" applyFill="1" applyBorder="1" applyAlignment="1" applyProtection="1">
      <alignment vertical="center"/>
    </xf>
    <xf numFmtId="49" fontId="6" fillId="0" borderId="23" xfId="0" applyNumberFormat="1" applyFont="1" applyFill="1" applyBorder="1" applyAlignment="1" applyProtection="1">
      <alignment horizontal="left" vertical="center"/>
    </xf>
    <xf numFmtId="49" fontId="11" fillId="0" borderId="19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1" fillId="0" borderId="19" xfId="0" applyNumberFormat="1" applyFont="1" applyFill="1" applyBorder="1" applyAlignment="1" applyProtection="1">
      <alignment horizontal="right" vertical="center"/>
    </xf>
    <xf numFmtId="49" fontId="11" fillId="0" borderId="19" xfId="0" applyNumberFormat="1" applyFont="1" applyFill="1" applyBorder="1" applyAlignment="1" applyProtection="1">
      <alignment horizontal="right" vertical="center"/>
    </xf>
    <xf numFmtId="4" fontId="11" fillId="0" borderId="10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>
      <alignment horizontal="left" vertical="center"/>
    </xf>
    <xf numFmtId="4" fontId="15" fillId="0" borderId="0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41" xfId="0" applyNumberFormat="1" applyFont="1" applyFill="1" applyBorder="1" applyAlignment="1" applyProtection="1">
      <alignment horizontal="left" vertical="center"/>
    </xf>
    <xf numFmtId="49" fontId="11" fillId="0" borderId="42" xfId="0" applyNumberFormat="1" applyFont="1" applyFill="1" applyBorder="1" applyAlignment="1" applyProtection="1">
      <alignment horizontal="left" vertical="center"/>
    </xf>
    <xf numFmtId="0" fontId="11" fillId="0" borderId="31" xfId="0" applyNumberFormat="1" applyFont="1" applyFill="1" applyBorder="1" applyAlignment="1" applyProtection="1">
      <alignment horizontal="left" vertical="center"/>
    </xf>
    <xf numFmtId="0" fontId="11" fillId="0" borderId="43" xfId="0" applyNumberFormat="1" applyFont="1" applyFill="1" applyBorder="1" applyAlignment="1" applyProtection="1">
      <alignment horizontal="left" vertical="center"/>
    </xf>
    <xf numFmtId="49" fontId="10" fillId="3" borderId="38" xfId="0" applyNumberFormat="1" applyFont="1" applyFill="1" applyBorder="1" applyAlignment="1" applyProtection="1">
      <alignment horizontal="left" vertical="center"/>
    </xf>
    <xf numFmtId="0" fontId="10" fillId="3" borderId="37" xfId="0" applyNumberFormat="1" applyFont="1" applyFill="1" applyBorder="1" applyAlignment="1" applyProtection="1">
      <alignment horizontal="left" vertical="center"/>
    </xf>
    <xf numFmtId="49" fontId="11" fillId="0" borderId="39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1" fillId="0" borderId="40" xfId="0" applyNumberFormat="1" applyFont="1" applyFill="1" applyBorder="1" applyAlignment="1" applyProtection="1">
      <alignment horizontal="left" vertical="center"/>
    </xf>
    <xf numFmtId="49" fontId="10" fillId="0" borderId="38" xfId="0" applyNumberFormat="1" applyFont="1" applyFill="1" applyBorder="1" applyAlignment="1" applyProtection="1">
      <alignment horizontal="left" vertical="center"/>
    </xf>
    <xf numFmtId="0" fontId="10" fillId="0" borderId="28" xfId="0" applyNumberFormat="1" applyFont="1" applyFill="1" applyBorder="1" applyAlignment="1" applyProtection="1">
      <alignment horizontal="left" vertical="center"/>
    </xf>
    <xf numFmtId="49" fontId="11" fillId="0" borderId="38" xfId="0" applyNumberFormat="1" applyFont="1" applyFill="1" applyBorder="1" applyAlignment="1" applyProtection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</xf>
    <xf numFmtId="49" fontId="8" fillId="0" borderId="37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49" fontId="12" fillId="0" borderId="38" xfId="0" applyNumberFormat="1" applyFont="1" applyFill="1" applyBorder="1" applyAlignment="1" applyProtection="1">
      <alignment horizontal="left" vertical="center"/>
    </xf>
    <xf numFmtId="0" fontId="12" fillId="0" borderId="28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14" fontId="1" fillId="0" borderId="27" xfId="0" applyNumberFormat="1" applyFont="1" applyFill="1" applyBorder="1" applyAlignment="1" applyProtection="1">
      <alignment horizontal="left" vertical="center"/>
    </xf>
    <xf numFmtId="0" fontId="1" fillId="0" borderId="36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49" fontId="14" fillId="0" borderId="27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49" fontId="1" fillId="0" borderId="2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236220</xdr:colOff>
      <xdr:row>0</xdr:row>
      <xdr:rowOff>883920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6012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883920</xdr:rowOff>
    </xdr:to>
    <xdr:pic>
      <xdr:nvPicPr>
        <xdr:cNvPr id="2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297180</xdr:colOff>
      <xdr:row>0</xdr:row>
      <xdr:rowOff>883920</xdr:rowOff>
    </xdr:to>
    <xdr:pic>
      <xdr:nvPicPr>
        <xdr:cNvPr id="30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202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7"/>
  <sheetViews>
    <sheetView topLeftCell="A34" workbookViewId="0">
      <selection activeCell="J46" sqref="J46"/>
    </sheetView>
  </sheetViews>
  <sheetFormatPr defaultColWidth="11.5546875" defaultRowHeight="13.2"/>
  <cols>
    <col min="1" max="1" width="3.6640625" customWidth="1"/>
    <col min="2" max="2" width="6.88671875" customWidth="1"/>
    <col min="3" max="3" width="13.33203125" customWidth="1"/>
    <col min="4" max="4" width="45.33203125" customWidth="1"/>
    <col min="5" max="5" width="4.33203125" customWidth="1"/>
    <col min="6" max="6" width="12.88671875" customWidth="1"/>
    <col min="7" max="7" width="12" customWidth="1"/>
    <col min="8" max="10" width="14.33203125" customWidth="1"/>
    <col min="11" max="13" width="11.6640625" customWidth="1"/>
    <col min="14" max="14" width="0" hidden="1" customWidth="1"/>
    <col min="15" max="47" width="12.109375" hidden="1" customWidth="1"/>
  </cols>
  <sheetData>
    <row r="1" spans="1:43" ht="72.900000000000006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43">
      <c r="A2" s="74" t="s">
        <v>1</v>
      </c>
      <c r="B2" s="75"/>
      <c r="C2" s="75"/>
      <c r="D2" s="76" t="s">
        <v>63</v>
      </c>
      <c r="E2" s="78" t="s">
        <v>101</v>
      </c>
      <c r="F2" s="75"/>
      <c r="G2" s="78" t="s">
        <v>112</v>
      </c>
      <c r="H2" s="75"/>
      <c r="I2" s="79" t="s">
        <v>118</v>
      </c>
      <c r="J2" s="79" t="s">
        <v>123</v>
      </c>
      <c r="K2" s="75"/>
      <c r="L2" s="75"/>
      <c r="M2" s="80"/>
      <c r="N2" s="25"/>
    </row>
    <row r="3" spans="1:43">
      <c r="A3" s="71"/>
      <c r="B3" s="60"/>
      <c r="C3" s="60"/>
      <c r="D3" s="77"/>
      <c r="E3" s="60"/>
      <c r="F3" s="60"/>
      <c r="G3" s="60"/>
      <c r="H3" s="60"/>
      <c r="I3" s="60"/>
      <c r="J3" s="60"/>
      <c r="K3" s="60"/>
      <c r="L3" s="60"/>
      <c r="M3" s="69"/>
      <c r="N3" s="25"/>
    </row>
    <row r="4" spans="1:43">
      <c r="A4" s="64" t="s">
        <v>2</v>
      </c>
      <c r="B4" s="60"/>
      <c r="C4" s="60"/>
      <c r="D4" s="59" t="s">
        <v>64</v>
      </c>
      <c r="E4" s="67" t="s">
        <v>102</v>
      </c>
      <c r="F4" s="60"/>
      <c r="G4" s="67" t="s">
        <v>6</v>
      </c>
      <c r="H4" s="60"/>
      <c r="I4" s="59" t="s">
        <v>119</v>
      </c>
      <c r="J4" s="59"/>
      <c r="K4" s="60"/>
      <c r="L4" s="60"/>
      <c r="M4" s="69"/>
      <c r="N4" s="25"/>
    </row>
    <row r="5" spans="1:43">
      <c r="A5" s="71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9"/>
      <c r="N5" s="25"/>
    </row>
    <row r="6" spans="1:43">
      <c r="A6" s="64" t="s">
        <v>3</v>
      </c>
      <c r="B6" s="60"/>
      <c r="C6" s="60"/>
      <c r="D6" s="59" t="s">
        <v>65</v>
      </c>
      <c r="E6" s="67" t="s">
        <v>103</v>
      </c>
      <c r="F6" s="60"/>
      <c r="G6" s="68"/>
      <c r="H6" s="60"/>
      <c r="I6" s="59" t="s">
        <v>120</v>
      </c>
      <c r="J6" s="59"/>
      <c r="K6" s="60"/>
      <c r="L6" s="60"/>
      <c r="M6" s="69"/>
      <c r="N6" s="25"/>
    </row>
    <row r="7" spans="1:43">
      <c r="A7" s="71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9"/>
      <c r="N7" s="25"/>
    </row>
    <row r="8" spans="1:43">
      <c r="A8" s="64" t="s">
        <v>4</v>
      </c>
      <c r="B8" s="60"/>
      <c r="C8" s="60"/>
      <c r="D8" s="59">
        <v>822268</v>
      </c>
      <c r="E8" s="67" t="s">
        <v>104</v>
      </c>
      <c r="F8" s="60"/>
      <c r="G8" s="68">
        <v>43062</v>
      </c>
      <c r="H8" s="60"/>
      <c r="I8" s="59" t="s">
        <v>121</v>
      </c>
      <c r="J8" s="59"/>
      <c r="K8" s="60"/>
      <c r="L8" s="60"/>
      <c r="M8" s="69"/>
      <c r="N8" s="25"/>
    </row>
    <row r="9" spans="1:43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70"/>
      <c r="N9" s="25"/>
    </row>
    <row r="10" spans="1:43">
      <c r="A10" s="1" t="s">
        <v>5</v>
      </c>
      <c r="B10" s="8" t="s">
        <v>31</v>
      </c>
      <c r="C10" s="8" t="s">
        <v>32</v>
      </c>
      <c r="D10" s="8" t="s">
        <v>66</v>
      </c>
      <c r="E10" s="8" t="s">
        <v>105</v>
      </c>
      <c r="F10" s="12" t="s">
        <v>111</v>
      </c>
      <c r="G10" s="15" t="s">
        <v>113</v>
      </c>
      <c r="H10" s="61" t="s">
        <v>115</v>
      </c>
      <c r="I10" s="62"/>
      <c r="J10" s="63"/>
      <c r="K10" s="61" t="s">
        <v>126</v>
      </c>
      <c r="L10" s="63"/>
      <c r="M10" s="21" t="s">
        <v>127</v>
      </c>
      <c r="N10" s="26"/>
    </row>
    <row r="11" spans="1:43">
      <c r="A11" s="2" t="s">
        <v>6</v>
      </c>
      <c r="B11" s="9" t="s">
        <v>6</v>
      </c>
      <c r="C11" s="9" t="s">
        <v>6</v>
      </c>
      <c r="D11" s="11" t="s">
        <v>67</v>
      </c>
      <c r="E11" s="9" t="s">
        <v>6</v>
      </c>
      <c r="F11" s="9" t="s">
        <v>6</v>
      </c>
      <c r="G11" s="16" t="s">
        <v>114</v>
      </c>
      <c r="H11" s="17" t="s">
        <v>116</v>
      </c>
      <c r="I11" s="18" t="s">
        <v>122</v>
      </c>
      <c r="J11" s="19" t="s">
        <v>125</v>
      </c>
      <c r="K11" s="17" t="s">
        <v>113</v>
      </c>
      <c r="L11" s="19" t="s">
        <v>125</v>
      </c>
      <c r="M11" s="22" t="s">
        <v>128</v>
      </c>
      <c r="N11" s="26"/>
      <c r="P11" s="20" t="s">
        <v>130</v>
      </c>
      <c r="Q11" s="20" t="s">
        <v>131</v>
      </c>
      <c r="R11" s="20" t="s">
        <v>133</v>
      </c>
      <c r="S11" s="20" t="s">
        <v>134</v>
      </c>
      <c r="T11" s="20" t="s">
        <v>135</v>
      </c>
      <c r="U11" s="20" t="s">
        <v>136</v>
      </c>
      <c r="V11" s="20" t="s">
        <v>137</v>
      </c>
      <c r="W11" s="20" t="s">
        <v>138</v>
      </c>
      <c r="X11" s="20" t="s">
        <v>139</v>
      </c>
    </row>
    <row r="12" spans="1:43">
      <c r="A12" s="4"/>
      <c r="B12" s="10"/>
      <c r="C12" s="10" t="s">
        <v>19</v>
      </c>
      <c r="D12" s="55" t="s">
        <v>68</v>
      </c>
      <c r="E12" s="56"/>
      <c r="F12" s="56"/>
      <c r="G12" s="56"/>
      <c r="H12" s="29">
        <f>SUM(H13:H13)</f>
        <v>0</v>
      </c>
      <c r="I12" s="29">
        <f>SUM(I13:I13)</f>
        <v>0</v>
      </c>
      <c r="J12" s="29">
        <f>H12+I12</f>
        <v>0</v>
      </c>
      <c r="K12" s="20"/>
      <c r="L12" s="29">
        <f>SUM(L13:L13)</f>
        <v>0</v>
      </c>
      <c r="M12" s="20"/>
      <c r="P12" s="29">
        <f>IF(Q12="PR",J12,SUM(O13:O13))</f>
        <v>0</v>
      </c>
      <c r="Q12" s="20" t="s">
        <v>132</v>
      </c>
      <c r="R12" s="29">
        <f>IF(Q12="HS",H12,0)</f>
        <v>0</v>
      </c>
      <c r="S12" s="29">
        <f>IF(Q12="HS",I12-P12,0)</f>
        <v>0</v>
      </c>
      <c r="T12" s="29">
        <f>IF(Q12="PS",H12,0)</f>
        <v>0</v>
      </c>
      <c r="U12" s="29">
        <f>IF(Q12="PS",I12-P12,0)</f>
        <v>0</v>
      </c>
      <c r="V12" s="29">
        <f>IF(Q12="MP",H12,0)</f>
        <v>0</v>
      </c>
      <c r="W12" s="29">
        <f>IF(Q12="MP",I12-P12,0)</f>
        <v>0</v>
      </c>
      <c r="X12" s="29">
        <f>IF(Q12="OM",H12,0)</f>
        <v>0</v>
      </c>
      <c r="Y12" s="20"/>
      <c r="AI12" s="29">
        <f>SUM(Z13:Z13)</f>
        <v>0</v>
      </c>
      <c r="AJ12" s="29">
        <f>SUM(AA13:AA13)</f>
        <v>0</v>
      </c>
      <c r="AK12" s="29">
        <f>SUM(AB13:AB13)</f>
        <v>0</v>
      </c>
    </row>
    <row r="13" spans="1:43">
      <c r="A13" s="3" t="s">
        <v>7</v>
      </c>
      <c r="B13" s="3"/>
      <c r="C13" s="3" t="s">
        <v>33</v>
      </c>
      <c r="D13" s="3" t="s">
        <v>69</v>
      </c>
      <c r="E13" s="3" t="s">
        <v>107</v>
      </c>
      <c r="F13" s="13">
        <v>8.1999999999999993</v>
      </c>
      <c r="G13" s="13"/>
      <c r="H13" s="13">
        <f>F13*AE13</f>
        <v>0</v>
      </c>
      <c r="I13" s="13">
        <f>J13-H13</f>
        <v>0</v>
      </c>
      <c r="J13" s="13">
        <f>F13*G13</f>
        <v>0</v>
      </c>
      <c r="K13" s="13">
        <v>0</v>
      </c>
      <c r="L13" s="13">
        <f>F13*K13</f>
        <v>0</v>
      </c>
      <c r="M13" s="23" t="s">
        <v>129</v>
      </c>
      <c r="N13" s="23" t="s">
        <v>7</v>
      </c>
      <c r="O13" s="13">
        <f>IF(N13="5",I13,0)</f>
        <v>0</v>
      </c>
      <c r="Z13" s="13">
        <f>IF(AD13=0,J13,0)</f>
        <v>0</v>
      </c>
      <c r="AA13" s="13">
        <f>IF(AD13=15,J13,0)</f>
        <v>0</v>
      </c>
      <c r="AB13" s="13">
        <f>IF(AD13=21,J13,0)</f>
        <v>0</v>
      </c>
      <c r="AD13" s="27">
        <v>21</v>
      </c>
      <c r="AE13" s="27">
        <f>G13*0</f>
        <v>0</v>
      </c>
      <c r="AF13" s="27">
        <f>G13*(1-0)</f>
        <v>0</v>
      </c>
      <c r="AM13" s="27">
        <f>F13*AE13</f>
        <v>0</v>
      </c>
      <c r="AN13" s="27">
        <f>F13*AF13</f>
        <v>0</v>
      </c>
      <c r="AO13" s="28" t="s">
        <v>140</v>
      </c>
      <c r="AP13" s="28" t="s">
        <v>150</v>
      </c>
      <c r="AQ13" s="20" t="s">
        <v>153</v>
      </c>
    </row>
    <row r="14" spans="1:43">
      <c r="A14" s="4"/>
      <c r="B14" s="10"/>
      <c r="C14" s="10" t="s">
        <v>22</v>
      </c>
      <c r="D14" s="55" t="s">
        <v>70</v>
      </c>
      <c r="E14" s="56"/>
      <c r="F14" s="56"/>
      <c r="G14" s="56"/>
      <c r="H14" s="29">
        <f>SUM(H15:H17)</f>
        <v>0</v>
      </c>
      <c r="I14" s="29">
        <f>SUM(I15:I17)</f>
        <v>0</v>
      </c>
      <c r="J14" s="29">
        <f>H14+I14</f>
        <v>0</v>
      </c>
      <c r="K14" s="20"/>
      <c r="L14" s="29">
        <f>SUM(L15:L17)</f>
        <v>0</v>
      </c>
      <c r="M14" s="20"/>
      <c r="P14" s="29">
        <f>IF(Q14="PR",J14,SUM(O15:O17))</f>
        <v>0</v>
      </c>
      <c r="Q14" s="20" t="s">
        <v>132</v>
      </c>
      <c r="R14" s="29">
        <f>IF(Q14="HS",H14,0)</f>
        <v>0</v>
      </c>
      <c r="S14" s="29">
        <f>IF(Q14="HS",I14-P14,0)</f>
        <v>0</v>
      </c>
      <c r="T14" s="29">
        <f>IF(Q14="PS",H14,0)</f>
        <v>0</v>
      </c>
      <c r="U14" s="29">
        <f>IF(Q14="PS",I14-P14,0)</f>
        <v>0</v>
      </c>
      <c r="V14" s="29">
        <f>IF(Q14="MP",H14,0)</f>
        <v>0</v>
      </c>
      <c r="W14" s="29">
        <f>IF(Q14="MP",I14-P14,0)</f>
        <v>0</v>
      </c>
      <c r="X14" s="29">
        <f>IF(Q14="OM",H14,0)</f>
        <v>0</v>
      </c>
      <c r="Y14" s="20"/>
      <c r="AI14" s="29">
        <f>SUM(Z15:Z17)</f>
        <v>0</v>
      </c>
      <c r="AJ14" s="29">
        <f>SUM(AA15:AA17)</f>
        <v>0</v>
      </c>
      <c r="AK14" s="29">
        <f>SUM(AB15:AB17)</f>
        <v>0</v>
      </c>
    </row>
    <row r="15" spans="1:43">
      <c r="A15" s="3" t="s">
        <v>8</v>
      </c>
      <c r="B15" s="3"/>
      <c r="C15" s="3" t="s">
        <v>34</v>
      </c>
      <c r="D15" s="3" t="s">
        <v>71</v>
      </c>
      <c r="E15" s="3" t="s">
        <v>107</v>
      </c>
      <c r="F15" s="13">
        <v>289.95999999999998</v>
      </c>
      <c r="G15" s="13"/>
      <c r="H15" s="13">
        <f>F15*AE15</f>
        <v>0</v>
      </c>
      <c r="I15" s="13">
        <f>J15-H15</f>
        <v>0</v>
      </c>
      <c r="J15" s="13">
        <f>F15*G15</f>
        <v>0</v>
      </c>
      <c r="K15" s="13">
        <v>0</v>
      </c>
      <c r="L15" s="13">
        <f>F15*K15</f>
        <v>0</v>
      </c>
      <c r="M15" s="23" t="s">
        <v>129</v>
      </c>
      <c r="N15" s="23" t="s">
        <v>7</v>
      </c>
      <c r="O15" s="13">
        <f>IF(N15="5",I15,0)</f>
        <v>0</v>
      </c>
      <c r="Z15" s="13">
        <f>IF(AD15=0,J15,0)</f>
        <v>0</v>
      </c>
      <c r="AA15" s="13">
        <f>IF(AD15=15,J15,0)</f>
        <v>0</v>
      </c>
      <c r="AB15" s="13">
        <f>IF(AD15=21,J15,0)</f>
        <v>0</v>
      </c>
      <c r="AD15" s="27">
        <v>21</v>
      </c>
      <c r="AE15" s="27">
        <f>G15*0</f>
        <v>0</v>
      </c>
      <c r="AF15" s="27">
        <f>G15*(1-0)</f>
        <v>0</v>
      </c>
      <c r="AM15" s="27">
        <f>F15*AE15</f>
        <v>0</v>
      </c>
      <c r="AN15" s="27">
        <f>F15*AF15</f>
        <v>0</v>
      </c>
      <c r="AO15" s="28" t="s">
        <v>141</v>
      </c>
      <c r="AP15" s="28" t="s">
        <v>150</v>
      </c>
      <c r="AQ15" s="20" t="s">
        <v>153</v>
      </c>
    </row>
    <row r="16" spans="1:43">
      <c r="A16" s="3" t="s">
        <v>9</v>
      </c>
      <c r="B16" s="3"/>
      <c r="C16" s="3" t="s">
        <v>35</v>
      </c>
      <c r="D16" s="3" t="s">
        <v>72</v>
      </c>
      <c r="E16" s="3" t="s">
        <v>107</v>
      </c>
      <c r="F16" s="13">
        <v>289.95999999999998</v>
      </c>
      <c r="G16" s="13"/>
      <c r="H16" s="13">
        <f>F16*AE16</f>
        <v>0</v>
      </c>
      <c r="I16" s="13">
        <f>J16-H16</f>
        <v>0</v>
      </c>
      <c r="J16" s="13">
        <f>F16*G16</f>
        <v>0</v>
      </c>
      <c r="K16" s="13">
        <v>0</v>
      </c>
      <c r="L16" s="13">
        <f>F16*K16</f>
        <v>0</v>
      </c>
      <c r="M16" s="23" t="s">
        <v>129</v>
      </c>
      <c r="N16" s="23" t="s">
        <v>7</v>
      </c>
      <c r="O16" s="13">
        <f>IF(N16="5",I16,0)</f>
        <v>0</v>
      </c>
      <c r="Z16" s="13">
        <f>IF(AD16=0,J16,0)</f>
        <v>0</v>
      </c>
      <c r="AA16" s="13">
        <f>IF(AD16=15,J16,0)</f>
        <v>0</v>
      </c>
      <c r="AB16" s="13">
        <f>IF(AD16=21,J16,0)</f>
        <v>0</v>
      </c>
      <c r="AD16" s="27">
        <v>21</v>
      </c>
      <c r="AE16" s="27">
        <f>G16*0</f>
        <v>0</v>
      </c>
      <c r="AF16" s="27">
        <f>G16*(1-0)</f>
        <v>0</v>
      </c>
      <c r="AM16" s="27">
        <f>F16*AE16</f>
        <v>0</v>
      </c>
      <c r="AN16" s="27">
        <f>F16*AF16</f>
        <v>0</v>
      </c>
      <c r="AO16" s="28" t="s">
        <v>141</v>
      </c>
      <c r="AP16" s="28" t="s">
        <v>150</v>
      </c>
      <c r="AQ16" s="20" t="s">
        <v>153</v>
      </c>
    </row>
    <row r="17" spans="1:43">
      <c r="A17" s="3" t="s">
        <v>10</v>
      </c>
      <c r="B17" s="3"/>
      <c r="C17" s="3" t="s">
        <v>36</v>
      </c>
      <c r="D17" s="3" t="s">
        <v>73</v>
      </c>
      <c r="E17" s="3" t="s">
        <v>107</v>
      </c>
      <c r="F17" s="13">
        <v>289.95999999999998</v>
      </c>
      <c r="G17" s="13"/>
      <c r="H17" s="13">
        <f>F17*AE17</f>
        <v>0</v>
      </c>
      <c r="I17" s="13">
        <f>J17-H17</f>
        <v>0</v>
      </c>
      <c r="J17" s="13">
        <f>F17*G17</f>
        <v>0</v>
      </c>
      <c r="K17" s="13">
        <v>0</v>
      </c>
      <c r="L17" s="13">
        <f>F17*K17</f>
        <v>0</v>
      </c>
      <c r="M17" s="23" t="s">
        <v>129</v>
      </c>
      <c r="N17" s="23" t="s">
        <v>7</v>
      </c>
      <c r="O17" s="13">
        <f>IF(N17="5",I17,0)</f>
        <v>0</v>
      </c>
      <c r="Z17" s="13">
        <f>IF(AD17=0,J17,0)</f>
        <v>0</v>
      </c>
      <c r="AA17" s="13">
        <f>IF(AD17=15,J17,0)</f>
        <v>0</v>
      </c>
      <c r="AB17" s="13">
        <f>IF(AD17=21,J17,0)</f>
        <v>0</v>
      </c>
      <c r="AD17" s="27">
        <v>21</v>
      </c>
      <c r="AE17" s="27">
        <f>G17*0</f>
        <v>0</v>
      </c>
      <c r="AF17" s="27">
        <f>G17*(1-0)</f>
        <v>0</v>
      </c>
      <c r="AM17" s="27">
        <f>F17*AE17</f>
        <v>0</v>
      </c>
      <c r="AN17" s="27">
        <f>F17*AF17</f>
        <v>0</v>
      </c>
      <c r="AO17" s="28" t="s">
        <v>141</v>
      </c>
      <c r="AP17" s="28" t="s">
        <v>150</v>
      </c>
      <c r="AQ17" s="20" t="s">
        <v>153</v>
      </c>
    </row>
    <row r="18" spans="1:43">
      <c r="A18" s="4"/>
      <c r="B18" s="10"/>
      <c r="C18" s="10" t="s">
        <v>23</v>
      </c>
      <c r="D18" s="55" t="s">
        <v>74</v>
      </c>
      <c r="E18" s="56"/>
      <c r="F18" s="56"/>
      <c r="G18" s="56"/>
      <c r="H18" s="29">
        <f>SUM(H19:H20)</f>
        <v>0</v>
      </c>
      <c r="I18" s="29">
        <f>SUM(I19:I20)</f>
        <v>0</v>
      </c>
      <c r="J18" s="29">
        <f>H18+I18</f>
        <v>0</v>
      </c>
      <c r="K18" s="20"/>
      <c r="L18" s="29">
        <f>SUM(L19:L20)</f>
        <v>0</v>
      </c>
      <c r="M18" s="20"/>
      <c r="P18" s="29">
        <f>IF(Q18="PR",J18,SUM(O19:O20))</f>
        <v>0</v>
      </c>
      <c r="Q18" s="20" t="s">
        <v>132</v>
      </c>
      <c r="R18" s="29">
        <f>IF(Q18="HS",H18,0)</f>
        <v>0</v>
      </c>
      <c r="S18" s="29">
        <f>IF(Q18="HS",I18-P18,0)</f>
        <v>0</v>
      </c>
      <c r="T18" s="29">
        <f>IF(Q18="PS",H18,0)</f>
        <v>0</v>
      </c>
      <c r="U18" s="29">
        <f>IF(Q18="PS",I18-P18,0)</f>
        <v>0</v>
      </c>
      <c r="V18" s="29">
        <f>IF(Q18="MP",H18,0)</f>
        <v>0</v>
      </c>
      <c r="W18" s="29">
        <f>IF(Q18="MP",I18-P18,0)</f>
        <v>0</v>
      </c>
      <c r="X18" s="29">
        <f>IF(Q18="OM",H18,0)</f>
        <v>0</v>
      </c>
      <c r="Y18" s="20"/>
      <c r="AI18" s="29">
        <f>SUM(Z19:Z20)</f>
        <v>0</v>
      </c>
      <c r="AJ18" s="29">
        <f>SUM(AA19:AA20)</f>
        <v>0</v>
      </c>
      <c r="AK18" s="29">
        <f>SUM(AB19:AB20)</f>
        <v>0</v>
      </c>
    </row>
    <row r="19" spans="1:43">
      <c r="A19" s="3" t="s">
        <v>11</v>
      </c>
      <c r="B19" s="3"/>
      <c r="C19" s="3" t="s">
        <v>37</v>
      </c>
      <c r="D19" s="3" t="s">
        <v>75</v>
      </c>
      <c r="E19" s="3" t="s">
        <v>107</v>
      </c>
      <c r="F19" s="13">
        <v>8.1999999999999993</v>
      </c>
      <c r="G19" s="13"/>
      <c r="H19" s="13">
        <f>F19*AE19</f>
        <v>0</v>
      </c>
      <c r="I19" s="13">
        <f>J19-H19</f>
        <v>0</v>
      </c>
      <c r="J19" s="13">
        <f>F19*G19</f>
        <v>0</v>
      </c>
      <c r="K19" s="13">
        <v>0</v>
      </c>
      <c r="L19" s="13">
        <f>F19*K19</f>
        <v>0</v>
      </c>
      <c r="M19" s="23" t="s">
        <v>129</v>
      </c>
      <c r="N19" s="23" t="s">
        <v>7</v>
      </c>
      <c r="O19" s="13">
        <f>IF(N19="5",I19,0)</f>
        <v>0</v>
      </c>
      <c r="Z19" s="13">
        <f>IF(AD19=0,J19,0)</f>
        <v>0</v>
      </c>
      <c r="AA19" s="13">
        <f>IF(AD19=15,J19,0)</f>
        <v>0</v>
      </c>
      <c r="AB19" s="13">
        <f>IF(AD19=21,J19,0)</f>
        <v>0</v>
      </c>
      <c r="AD19" s="27">
        <v>21</v>
      </c>
      <c r="AE19" s="27">
        <f>G19*0</f>
        <v>0</v>
      </c>
      <c r="AF19" s="27">
        <f>G19*(1-0)</f>
        <v>0</v>
      </c>
      <c r="AM19" s="27">
        <f>F19*AE19</f>
        <v>0</v>
      </c>
      <c r="AN19" s="27">
        <f>F19*AF19</f>
        <v>0</v>
      </c>
      <c r="AO19" s="28" t="s">
        <v>142</v>
      </c>
      <c r="AP19" s="28" t="s">
        <v>150</v>
      </c>
      <c r="AQ19" s="20" t="s">
        <v>153</v>
      </c>
    </row>
    <row r="20" spans="1:43">
      <c r="A20" s="3" t="s">
        <v>12</v>
      </c>
      <c r="B20" s="3"/>
      <c r="C20" s="3" t="s">
        <v>38</v>
      </c>
      <c r="D20" s="3" t="s">
        <v>76</v>
      </c>
      <c r="E20" s="3" t="s">
        <v>107</v>
      </c>
      <c r="F20" s="13">
        <v>286.95999999999998</v>
      </c>
      <c r="G20" s="13"/>
      <c r="H20" s="13">
        <f>F20*AE20</f>
        <v>0</v>
      </c>
      <c r="I20" s="13">
        <f>J20-H20</f>
        <v>0</v>
      </c>
      <c r="J20" s="13">
        <f>F20*G20</f>
        <v>0</v>
      </c>
      <c r="K20" s="13">
        <v>0</v>
      </c>
      <c r="L20" s="13">
        <f>F20*K20</f>
        <v>0</v>
      </c>
      <c r="M20" s="23" t="s">
        <v>129</v>
      </c>
      <c r="N20" s="23" t="s">
        <v>7</v>
      </c>
      <c r="O20" s="13">
        <f>IF(N20="5",I20,0)</f>
        <v>0</v>
      </c>
      <c r="Z20" s="13">
        <f>IF(AD20=0,J20,0)</f>
        <v>0</v>
      </c>
      <c r="AA20" s="13">
        <f>IF(AD20=15,J20,0)</f>
        <v>0</v>
      </c>
      <c r="AB20" s="13">
        <f>IF(AD20=21,J20,0)</f>
        <v>0</v>
      </c>
      <c r="AD20" s="27">
        <v>21</v>
      </c>
      <c r="AE20" s="27">
        <f>G20*0</f>
        <v>0</v>
      </c>
      <c r="AF20" s="27">
        <f>G20*(1-0)</f>
        <v>0</v>
      </c>
      <c r="AM20" s="27">
        <f>F20*AE20</f>
        <v>0</v>
      </c>
      <c r="AN20" s="27">
        <f>F20*AF20</f>
        <v>0</v>
      </c>
      <c r="AO20" s="28" t="s">
        <v>142</v>
      </c>
      <c r="AP20" s="28" t="s">
        <v>150</v>
      </c>
      <c r="AQ20" s="20" t="s">
        <v>153</v>
      </c>
    </row>
    <row r="21" spans="1:43">
      <c r="A21" s="4"/>
      <c r="B21" s="10"/>
      <c r="C21" s="10" t="s">
        <v>39</v>
      </c>
      <c r="D21" s="55" t="s">
        <v>77</v>
      </c>
      <c r="E21" s="56"/>
      <c r="F21" s="56"/>
      <c r="G21" s="56"/>
      <c r="H21" s="29">
        <f>SUM(H22:H23)</f>
        <v>0</v>
      </c>
      <c r="I21" s="29">
        <f>SUM(I22:I23)</f>
        <v>0</v>
      </c>
      <c r="J21" s="29">
        <f>H21+I21</f>
        <v>0</v>
      </c>
      <c r="K21" s="20"/>
      <c r="L21" s="29">
        <f>SUM(L22:L23)</f>
        <v>777.98231999999996</v>
      </c>
      <c r="M21" s="20"/>
      <c r="P21" s="29">
        <f>IF(Q21="PR",J21,SUM(O22:O23))</f>
        <v>0</v>
      </c>
      <c r="Q21" s="20" t="s">
        <v>132</v>
      </c>
      <c r="R21" s="29">
        <f>IF(Q21="HS",H21,0)</f>
        <v>0</v>
      </c>
      <c r="S21" s="29">
        <f>IF(Q21="HS",I21-P21,0)</f>
        <v>0</v>
      </c>
      <c r="T21" s="29">
        <f>IF(Q21="PS",H21,0)</f>
        <v>0</v>
      </c>
      <c r="U21" s="29">
        <f>IF(Q21="PS",I21-P21,0)</f>
        <v>0</v>
      </c>
      <c r="V21" s="29">
        <f>IF(Q21="MP",H21,0)</f>
        <v>0</v>
      </c>
      <c r="W21" s="29">
        <f>IF(Q21="MP",I21-P21,0)</f>
        <v>0</v>
      </c>
      <c r="X21" s="29">
        <f>IF(Q21="OM",H21,0)</f>
        <v>0</v>
      </c>
      <c r="Y21" s="20"/>
      <c r="AI21" s="29">
        <f>SUM(Z22:Z23)</f>
        <v>0</v>
      </c>
      <c r="AJ21" s="29">
        <f>SUM(AA22:AA23)</f>
        <v>0</v>
      </c>
      <c r="AK21" s="29">
        <f>SUM(AB22:AB23)</f>
        <v>0</v>
      </c>
    </row>
    <row r="22" spans="1:43">
      <c r="A22" s="3" t="s">
        <v>13</v>
      </c>
      <c r="B22" s="3"/>
      <c r="C22" s="3" t="s">
        <v>40</v>
      </c>
      <c r="D22" s="3" t="s">
        <v>78</v>
      </c>
      <c r="E22" s="3" t="s">
        <v>106</v>
      </c>
      <c r="F22" s="13">
        <v>2636</v>
      </c>
      <c r="G22" s="13"/>
      <c r="H22" s="13">
        <f>F22*AE22</f>
        <v>0</v>
      </c>
      <c r="I22" s="13">
        <f>J22-H22</f>
        <v>0</v>
      </c>
      <c r="J22" s="13">
        <f>F22*G22</f>
        <v>0</v>
      </c>
      <c r="K22" s="13">
        <v>0.2646</v>
      </c>
      <c r="L22" s="13">
        <f>F22*K22</f>
        <v>697.48559999999998</v>
      </c>
      <c r="M22" s="23" t="s">
        <v>129</v>
      </c>
      <c r="N22" s="23" t="s">
        <v>7</v>
      </c>
      <c r="O22" s="13">
        <f>IF(N22="5",I22,0)</f>
        <v>0</v>
      </c>
      <c r="Z22" s="13">
        <f>IF(AD22=0,J22,0)</f>
        <v>0</v>
      </c>
      <c r="AA22" s="13">
        <f>IF(AD22=15,J22,0)</f>
        <v>0</v>
      </c>
      <c r="AB22" s="13">
        <f>IF(AD22=21,J22,0)</f>
        <v>0</v>
      </c>
      <c r="AD22" s="27">
        <v>21</v>
      </c>
      <c r="AE22" s="27">
        <f>G22*0.839153846153846</f>
        <v>0</v>
      </c>
      <c r="AF22" s="27">
        <f>G22*(1-0.839153846153846)</f>
        <v>0</v>
      </c>
      <c r="AM22" s="27">
        <f>F22*AE22</f>
        <v>0</v>
      </c>
      <c r="AN22" s="27">
        <f>F22*AF22</f>
        <v>0</v>
      </c>
      <c r="AO22" s="28" t="s">
        <v>143</v>
      </c>
      <c r="AP22" s="28" t="s">
        <v>151</v>
      </c>
      <c r="AQ22" s="20" t="s">
        <v>153</v>
      </c>
    </row>
    <row r="23" spans="1:43">
      <c r="A23" s="3" t="s">
        <v>14</v>
      </c>
      <c r="B23" s="3"/>
      <c r="C23" s="3" t="s">
        <v>41</v>
      </c>
      <c r="D23" s="3" t="s">
        <v>79</v>
      </c>
      <c r="E23" s="3" t="s">
        <v>106</v>
      </c>
      <c r="F23" s="13">
        <v>664</v>
      </c>
      <c r="G23" s="13"/>
      <c r="H23" s="13">
        <f>F23*AE23</f>
        <v>0</v>
      </c>
      <c r="I23" s="13">
        <f>J23-H23</f>
        <v>0</v>
      </c>
      <c r="J23" s="13">
        <f>F23*G23</f>
        <v>0</v>
      </c>
      <c r="K23" s="13">
        <v>0.12123</v>
      </c>
      <c r="L23" s="13">
        <f>F23*K23</f>
        <v>80.496719999999996</v>
      </c>
      <c r="M23" s="23" t="s">
        <v>129</v>
      </c>
      <c r="N23" s="23" t="s">
        <v>7</v>
      </c>
      <c r="O23" s="13">
        <f>IF(N23="5",I23,0)</f>
        <v>0</v>
      </c>
      <c r="Z23" s="13">
        <f>IF(AD23=0,J23,0)</f>
        <v>0</v>
      </c>
      <c r="AA23" s="13">
        <f>IF(AD23=15,J23,0)</f>
        <v>0</v>
      </c>
      <c r="AB23" s="13">
        <f>IF(AD23=21,J23,0)</f>
        <v>0</v>
      </c>
      <c r="AD23" s="27">
        <v>21</v>
      </c>
      <c r="AE23" s="27">
        <f>G23*0.687547169811321</f>
        <v>0</v>
      </c>
      <c r="AF23" s="27">
        <f>G23*(1-0.687547169811321)</f>
        <v>0</v>
      </c>
      <c r="AM23" s="27">
        <f>F23*AE23</f>
        <v>0</v>
      </c>
      <c r="AN23" s="27">
        <f>F23*AF23</f>
        <v>0</v>
      </c>
      <c r="AO23" s="28" t="s">
        <v>143</v>
      </c>
      <c r="AP23" s="28" t="s">
        <v>151</v>
      </c>
      <c r="AQ23" s="20" t="s">
        <v>153</v>
      </c>
    </row>
    <row r="24" spans="1:43">
      <c r="A24" s="4"/>
      <c r="B24" s="10"/>
      <c r="C24" s="10" t="s">
        <v>42</v>
      </c>
      <c r="D24" s="55" t="s">
        <v>80</v>
      </c>
      <c r="E24" s="56"/>
      <c r="F24" s="56"/>
      <c r="G24" s="56"/>
      <c r="H24" s="29">
        <f>SUM(H25:H26)</f>
        <v>0</v>
      </c>
      <c r="I24" s="29">
        <f>SUM(I25:I26)</f>
        <v>0</v>
      </c>
      <c r="J24" s="29">
        <f>H24+I24</f>
        <v>0</v>
      </c>
      <c r="K24" s="20"/>
      <c r="L24" s="29">
        <f>SUM(L25:L26)</f>
        <v>339.4855</v>
      </c>
      <c r="M24" s="20"/>
      <c r="P24" s="29">
        <f>IF(Q24="PR",J24,SUM(O25:O26))</f>
        <v>0</v>
      </c>
      <c r="Q24" s="20" t="s">
        <v>132</v>
      </c>
      <c r="R24" s="29">
        <f>IF(Q24="HS",H24,0)</f>
        <v>0</v>
      </c>
      <c r="S24" s="29">
        <f>IF(Q24="HS",I24-P24,0)</f>
        <v>0</v>
      </c>
      <c r="T24" s="29">
        <f>IF(Q24="PS",H24,0)</f>
        <v>0</v>
      </c>
      <c r="U24" s="29">
        <f>IF(Q24="PS",I24-P24,0)</f>
        <v>0</v>
      </c>
      <c r="V24" s="29">
        <f>IF(Q24="MP",H24,0)</f>
        <v>0</v>
      </c>
      <c r="W24" s="29">
        <f>IF(Q24="MP",I24-P24,0)</f>
        <v>0</v>
      </c>
      <c r="X24" s="29">
        <f>IF(Q24="OM",H24,0)</f>
        <v>0</v>
      </c>
      <c r="Y24" s="20"/>
      <c r="AI24" s="29">
        <f>SUM(Z25:Z26)</f>
        <v>0</v>
      </c>
      <c r="AJ24" s="29">
        <f>SUM(AA25:AA26)</f>
        <v>0</v>
      </c>
      <c r="AK24" s="29">
        <f>SUM(AB25:AB26)</f>
        <v>0</v>
      </c>
    </row>
    <row r="25" spans="1:43">
      <c r="A25" s="3" t="s">
        <v>15</v>
      </c>
      <c r="B25" s="3"/>
      <c r="C25" s="3" t="s">
        <v>43</v>
      </c>
      <c r="D25" s="3" t="s">
        <v>81</v>
      </c>
      <c r="E25" s="3" t="s">
        <v>106</v>
      </c>
      <c r="F25" s="13">
        <v>2636</v>
      </c>
      <c r="G25" s="13"/>
      <c r="H25" s="13">
        <f>F25*AE25</f>
        <v>0</v>
      </c>
      <c r="I25" s="13">
        <f>J25-H25</f>
        <v>0</v>
      </c>
      <c r="J25" s="13">
        <f>F25*G25</f>
        <v>0</v>
      </c>
      <c r="K25" s="13">
        <v>1.0619999999999999E-2</v>
      </c>
      <c r="L25" s="13">
        <f>F25*K25</f>
        <v>27.994319999999998</v>
      </c>
      <c r="M25" s="23" t="s">
        <v>129</v>
      </c>
      <c r="N25" s="23" t="s">
        <v>7</v>
      </c>
      <c r="O25" s="13">
        <f>IF(N25="5",I25,0)</f>
        <v>0</v>
      </c>
      <c r="Z25" s="13">
        <f>IF(AD25=0,J25,0)</f>
        <v>0</v>
      </c>
      <c r="AA25" s="13">
        <f>IF(AD25=15,J25,0)</f>
        <v>0</v>
      </c>
      <c r="AB25" s="13">
        <f>IF(AD25=21,J25,0)</f>
        <v>0</v>
      </c>
      <c r="AD25" s="27">
        <v>21</v>
      </c>
      <c r="AE25" s="27">
        <f>G25*0.561761546723953</f>
        <v>0</v>
      </c>
      <c r="AF25" s="27">
        <f>G25*(1-0.561761546723953)</f>
        <v>0</v>
      </c>
      <c r="AM25" s="27">
        <f>F25*AE25</f>
        <v>0</v>
      </c>
      <c r="AN25" s="27">
        <f>F25*AF25</f>
        <v>0</v>
      </c>
      <c r="AO25" s="28" t="s">
        <v>144</v>
      </c>
      <c r="AP25" s="28" t="s">
        <v>151</v>
      </c>
      <c r="AQ25" s="20" t="s">
        <v>153</v>
      </c>
    </row>
    <row r="26" spans="1:43">
      <c r="A26" s="3" t="s">
        <v>16</v>
      </c>
      <c r="B26" s="3"/>
      <c r="C26" s="3" t="s">
        <v>44</v>
      </c>
      <c r="D26" s="3" t="s">
        <v>82</v>
      </c>
      <c r="E26" s="3" t="s">
        <v>106</v>
      </c>
      <c r="F26" s="13">
        <v>2002</v>
      </c>
      <c r="G26" s="13"/>
      <c r="H26" s="13">
        <f>F26*AE26</f>
        <v>0</v>
      </c>
      <c r="I26" s="13">
        <f>J26-H26</f>
        <v>0</v>
      </c>
      <c r="J26" s="13">
        <f>F26*G26</f>
        <v>0</v>
      </c>
      <c r="K26" s="13">
        <v>0.15559000000000001</v>
      </c>
      <c r="L26" s="13">
        <f>F26*K26</f>
        <v>311.49117999999999</v>
      </c>
      <c r="M26" s="23" t="s">
        <v>129</v>
      </c>
      <c r="N26" s="23" t="s">
        <v>7</v>
      </c>
      <c r="O26" s="13">
        <f>IF(N26="5",I26,0)</f>
        <v>0</v>
      </c>
      <c r="Z26" s="13">
        <f>IF(AD26=0,J26,0)</f>
        <v>0</v>
      </c>
      <c r="AA26" s="13">
        <f>IF(AD26=15,J26,0)</f>
        <v>0</v>
      </c>
      <c r="AB26" s="13">
        <f>IF(AD26=21,J26,0)</f>
        <v>0</v>
      </c>
      <c r="AD26" s="27">
        <v>21</v>
      </c>
      <c r="AE26" s="27">
        <f>G26*0.888456549935149</f>
        <v>0</v>
      </c>
      <c r="AF26" s="27">
        <f>G26*(1-0.888456549935149)</f>
        <v>0</v>
      </c>
      <c r="AM26" s="27">
        <f>F26*AE26</f>
        <v>0</v>
      </c>
      <c r="AN26" s="27">
        <f>F26*AF26</f>
        <v>0</v>
      </c>
      <c r="AO26" s="28" t="s">
        <v>144</v>
      </c>
      <c r="AP26" s="28" t="s">
        <v>151</v>
      </c>
      <c r="AQ26" s="20" t="s">
        <v>153</v>
      </c>
    </row>
    <row r="27" spans="1:43">
      <c r="A27" s="4"/>
      <c r="B27" s="10"/>
      <c r="C27" s="10" t="s">
        <v>45</v>
      </c>
      <c r="D27" s="55" t="s">
        <v>83</v>
      </c>
      <c r="E27" s="56"/>
      <c r="F27" s="56"/>
      <c r="G27" s="56"/>
      <c r="H27" s="29">
        <f>SUM(H28:H32)</f>
        <v>0</v>
      </c>
      <c r="I27" s="29">
        <f>SUM(I28:I32)</f>
        <v>0</v>
      </c>
      <c r="J27" s="29">
        <f>H27+I27</f>
        <v>0</v>
      </c>
      <c r="K27" s="20"/>
      <c r="L27" s="29">
        <f>SUM(L28:L32)</f>
        <v>42.702055000000001</v>
      </c>
      <c r="M27" s="20"/>
      <c r="P27" s="29">
        <f>IF(Q27="PR",J27,SUM(O28:O32))</f>
        <v>0</v>
      </c>
      <c r="Q27" s="20" t="s">
        <v>132</v>
      </c>
      <c r="R27" s="29">
        <f>IF(Q27="HS",H27,0)</f>
        <v>0</v>
      </c>
      <c r="S27" s="29">
        <f>IF(Q27="HS",I27-P27,0)</f>
        <v>0</v>
      </c>
      <c r="T27" s="29">
        <f>IF(Q27="PS",H27,0)</f>
        <v>0</v>
      </c>
      <c r="U27" s="29">
        <f>IF(Q27="PS",I27-P27,0)</f>
        <v>0</v>
      </c>
      <c r="V27" s="29">
        <f>IF(Q27="MP",H27,0)</f>
        <v>0</v>
      </c>
      <c r="W27" s="29">
        <f>IF(Q27="MP",I27-P27,0)</f>
        <v>0</v>
      </c>
      <c r="X27" s="29">
        <f>IF(Q27="OM",H27,0)</f>
        <v>0</v>
      </c>
      <c r="Y27" s="20"/>
      <c r="AI27" s="29">
        <f>SUM(Z28:Z32)</f>
        <v>0</v>
      </c>
      <c r="AJ27" s="29">
        <f>SUM(AA28:AA32)</f>
        <v>0</v>
      </c>
      <c r="AK27" s="29">
        <f>SUM(AB28:AB32)</f>
        <v>0</v>
      </c>
    </row>
    <row r="28" spans="1:43">
      <c r="A28" s="3" t="s">
        <v>17</v>
      </c>
      <c r="B28" s="3"/>
      <c r="C28" s="3" t="s">
        <v>46</v>
      </c>
      <c r="D28" s="3" t="s">
        <v>84</v>
      </c>
      <c r="E28" s="3" t="s">
        <v>108</v>
      </c>
      <c r="F28" s="13">
        <v>1</v>
      </c>
      <c r="G28" s="13"/>
      <c r="H28" s="13">
        <f>F28*AE28</f>
        <v>0</v>
      </c>
      <c r="I28" s="13">
        <f>J28-H28</f>
        <v>0</v>
      </c>
      <c r="J28" s="13">
        <f>F28*G28</f>
        <v>0</v>
      </c>
      <c r="K28" s="13">
        <v>16.01276</v>
      </c>
      <c r="L28" s="13">
        <f>F28*K28</f>
        <v>16.01276</v>
      </c>
      <c r="M28" s="23" t="s">
        <v>129</v>
      </c>
      <c r="N28" s="23" t="s">
        <v>7</v>
      </c>
      <c r="O28" s="13">
        <f>IF(N28="5",I28,0)</f>
        <v>0</v>
      </c>
      <c r="Z28" s="13">
        <f>IF(AD28=0,J28,0)</f>
        <v>0</v>
      </c>
      <c r="AA28" s="13">
        <f>IF(AD28=15,J28,0)</f>
        <v>0</v>
      </c>
      <c r="AB28" s="13">
        <f>IF(AD28=21,J28,0)</f>
        <v>0</v>
      </c>
      <c r="AD28" s="27">
        <v>21</v>
      </c>
      <c r="AE28" s="27">
        <f>G28*0.489623937436246</f>
        <v>0</v>
      </c>
      <c r="AF28" s="27">
        <f>G28*(1-0.489623937436246)</f>
        <v>0</v>
      </c>
      <c r="AM28" s="27">
        <f>F28*AE28</f>
        <v>0</v>
      </c>
      <c r="AN28" s="27">
        <f>F28*AF28</f>
        <v>0</v>
      </c>
      <c r="AO28" s="28" t="s">
        <v>145</v>
      </c>
      <c r="AP28" s="28" t="s">
        <v>152</v>
      </c>
      <c r="AQ28" s="20" t="s">
        <v>153</v>
      </c>
    </row>
    <row r="29" spans="1:43">
      <c r="A29" s="3" t="s">
        <v>18</v>
      </c>
      <c r="B29" s="3"/>
      <c r="C29" s="3" t="s">
        <v>47</v>
      </c>
      <c r="D29" s="3" t="s">
        <v>85</v>
      </c>
      <c r="E29" s="3" t="s">
        <v>109</v>
      </c>
      <c r="F29" s="13">
        <v>7.5</v>
      </c>
      <c r="G29" s="13"/>
      <c r="H29" s="13">
        <f>F29*AE29</f>
        <v>0</v>
      </c>
      <c r="I29" s="13">
        <f>J29-H29</f>
        <v>0</v>
      </c>
      <c r="J29" s="13">
        <f>F29*G29</f>
        <v>0</v>
      </c>
      <c r="K29" s="13">
        <v>1.32019</v>
      </c>
      <c r="L29" s="13">
        <f>F29*K29</f>
        <v>9.9014249999999997</v>
      </c>
      <c r="M29" s="23" t="s">
        <v>129</v>
      </c>
      <c r="N29" s="23" t="s">
        <v>7</v>
      </c>
      <c r="O29" s="13">
        <f>IF(N29="5",I29,0)</f>
        <v>0</v>
      </c>
      <c r="Z29" s="13">
        <f>IF(AD29=0,J29,0)</f>
        <v>0</v>
      </c>
      <c r="AA29" s="13">
        <f>IF(AD29=15,J29,0)</f>
        <v>0</v>
      </c>
      <c r="AB29" s="13">
        <f>IF(AD29=21,J29,0)</f>
        <v>0</v>
      </c>
      <c r="AD29" s="27">
        <v>21</v>
      </c>
      <c r="AE29" s="27">
        <f>G29*0.668039918116684</f>
        <v>0</v>
      </c>
      <c r="AF29" s="27">
        <f>G29*(1-0.668039918116684)</f>
        <v>0</v>
      </c>
      <c r="AM29" s="27">
        <f>F29*AE29</f>
        <v>0</v>
      </c>
      <c r="AN29" s="27">
        <f>F29*AF29</f>
        <v>0</v>
      </c>
      <c r="AO29" s="28" t="s">
        <v>145</v>
      </c>
      <c r="AP29" s="28" t="s">
        <v>152</v>
      </c>
      <c r="AQ29" s="20" t="s">
        <v>153</v>
      </c>
    </row>
    <row r="30" spans="1:43">
      <c r="A30" s="3" t="s">
        <v>19</v>
      </c>
      <c r="B30" s="3"/>
      <c r="C30" s="3" t="s">
        <v>48</v>
      </c>
      <c r="D30" s="3" t="s">
        <v>86</v>
      </c>
      <c r="E30" s="3" t="s">
        <v>108</v>
      </c>
      <c r="F30" s="13">
        <v>1</v>
      </c>
      <c r="G30" s="13"/>
      <c r="H30" s="13">
        <f>F30*AE30</f>
        <v>0</v>
      </c>
      <c r="I30" s="13">
        <f>J30-H30</f>
        <v>0</v>
      </c>
      <c r="J30" s="13">
        <f>F30*G30</f>
        <v>0</v>
      </c>
      <c r="K30" s="13">
        <v>16.787870000000002</v>
      </c>
      <c r="L30" s="13">
        <f>F30*K30</f>
        <v>16.787870000000002</v>
      </c>
      <c r="M30" s="23" t="s">
        <v>129</v>
      </c>
      <c r="N30" s="23" t="s">
        <v>7</v>
      </c>
      <c r="O30" s="13">
        <f>IF(N30="5",I30,0)</f>
        <v>0</v>
      </c>
      <c r="Z30" s="13">
        <f>IF(AD30=0,J30,0)</f>
        <v>0</v>
      </c>
      <c r="AA30" s="13">
        <f>IF(AD30=15,J30,0)</f>
        <v>0</v>
      </c>
      <c r="AB30" s="13">
        <f>IF(AD30=21,J30,0)</f>
        <v>0</v>
      </c>
      <c r="AD30" s="27">
        <v>21</v>
      </c>
      <c r="AE30" s="27">
        <f>G30*0.546522037572254</f>
        <v>0</v>
      </c>
      <c r="AF30" s="27">
        <f>G30*(1-0.546522037572254)</f>
        <v>0</v>
      </c>
      <c r="AM30" s="27">
        <f>F30*AE30</f>
        <v>0</v>
      </c>
      <c r="AN30" s="27">
        <f>F30*AF30</f>
        <v>0</v>
      </c>
      <c r="AO30" s="28" t="s">
        <v>145</v>
      </c>
      <c r="AP30" s="28" t="s">
        <v>152</v>
      </c>
      <c r="AQ30" s="20" t="s">
        <v>153</v>
      </c>
    </row>
    <row r="31" spans="1:43">
      <c r="A31" s="3" t="s">
        <v>20</v>
      </c>
      <c r="B31" s="3"/>
      <c r="C31" s="3" t="s">
        <v>49</v>
      </c>
      <c r="D31" s="3" t="s">
        <v>87</v>
      </c>
      <c r="E31" s="3" t="s">
        <v>109</v>
      </c>
      <c r="F31" s="13">
        <v>3</v>
      </c>
      <c r="G31" s="13"/>
      <c r="H31" s="13">
        <f>F31*AE31</f>
        <v>0</v>
      </c>
      <c r="I31" s="13">
        <f>J31-H31</f>
        <v>0</v>
      </c>
      <c r="J31" s="13">
        <f>F31*G31</f>
        <v>0</v>
      </c>
      <c r="K31" s="13">
        <v>0</v>
      </c>
      <c r="L31" s="13">
        <f>F31*K31</f>
        <v>0</v>
      </c>
      <c r="M31" s="23" t="s">
        <v>129</v>
      </c>
      <c r="N31" s="23" t="s">
        <v>7</v>
      </c>
      <c r="O31" s="13">
        <f>IF(N31="5",I31,0)</f>
        <v>0</v>
      </c>
      <c r="Z31" s="13">
        <f>IF(AD31=0,J31,0)</f>
        <v>0</v>
      </c>
      <c r="AA31" s="13">
        <f>IF(AD31=15,J31,0)</f>
        <v>0</v>
      </c>
      <c r="AB31" s="13">
        <f>IF(AD31=21,J31,0)</f>
        <v>0</v>
      </c>
      <c r="AD31" s="27">
        <v>21</v>
      </c>
      <c r="AE31" s="27">
        <f>G31*0.637895602137279</f>
        <v>0</v>
      </c>
      <c r="AF31" s="27">
        <f>G31*(1-0.637895602137279)</f>
        <v>0</v>
      </c>
      <c r="AM31" s="27">
        <f>F31*AE31</f>
        <v>0</v>
      </c>
      <c r="AN31" s="27">
        <f>F31*AF31</f>
        <v>0</v>
      </c>
      <c r="AO31" s="28" t="s">
        <v>145</v>
      </c>
      <c r="AP31" s="28" t="s">
        <v>152</v>
      </c>
      <c r="AQ31" s="20" t="s">
        <v>153</v>
      </c>
    </row>
    <row r="32" spans="1:43">
      <c r="A32" s="3" t="s">
        <v>21</v>
      </c>
      <c r="B32" s="3"/>
      <c r="C32" s="3" t="s">
        <v>50</v>
      </c>
      <c r="D32" s="3" t="s">
        <v>88</v>
      </c>
      <c r="E32" s="3" t="s">
        <v>108</v>
      </c>
      <c r="F32" s="13">
        <v>1</v>
      </c>
      <c r="G32" s="13"/>
      <c r="H32" s="13">
        <f>F32*AE32</f>
        <v>0</v>
      </c>
      <c r="I32" s="13">
        <f>J32-H32</f>
        <v>0</v>
      </c>
      <c r="J32" s="13">
        <f>F32*G32</f>
        <v>0</v>
      </c>
      <c r="K32" s="13">
        <v>0</v>
      </c>
      <c r="L32" s="13">
        <f>F32*K32</f>
        <v>0</v>
      </c>
      <c r="M32" s="23" t="s">
        <v>129</v>
      </c>
      <c r="N32" s="23" t="s">
        <v>7</v>
      </c>
      <c r="O32" s="13">
        <f>IF(N32="5",I32,0)</f>
        <v>0</v>
      </c>
      <c r="Z32" s="13">
        <f>IF(AD32=0,J32,0)</f>
        <v>0</v>
      </c>
      <c r="AA32" s="13">
        <f>IF(AD32=15,J32,0)</f>
        <v>0</v>
      </c>
      <c r="AB32" s="13">
        <f>IF(AD32=21,J32,0)</f>
        <v>0</v>
      </c>
      <c r="AD32" s="27">
        <v>21</v>
      </c>
      <c r="AE32" s="27">
        <f>G32*0</f>
        <v>0</v>
      </c>
      <c r="AF32" s="27">
        <f>G32*(1-0)</f>
        <v>0</v>
      </c>
      <c r="AM32" s="27">
        <f>F32*AE32</f>
        <v>0</v>
      </c>
      <c r="AN32" s="27">
        <f>F32*AF32</f>
        <v>0</v>
      </c>
      <c r="AO32" s="28" t="s">
        <v>145</v>
      </c>
      <c r="AP32" s="28" t="s">
        <v>152</v>
      </c>
      <c r="AQ32" s="20" t="s">
        <v>153</v>
      </c>
    </row>
    <row r="33" spans="1:43">
      <c r="A33" s="4"/>
      <c r="B33" s="10"/>
      <c r="C33" s="10" t="s">
        <v>51</v>
      </c>
      <c r="D33" s="55" t="s">
        <v>89</v>
      </c>
      <c r="E33" s="56"/>
      <c r="F33" s="56"/>
      <c r="G33" s="56"/>
      <c r="H33" s="29">
        <f>SUM(H34:H34)</f>
        <v>0</v>
      </c>
      <c r="I33" s="29">
        <f>SUM(I34:I34)</f>
        <v>0</v>
      </c>
      <c r="J33" s="29">
        <f>H33+I33</f>
        <v>0</v>
      </c>
      <c r="K33" s="20"/>
      <c r="L33" s="29">
        <f>SUM(L34:L34)</f>
        <v>0</v>
      </c>
      <c r="M33" s="20"/>
      <c r="P33" s="29">
        <f>IF(Q33="PR",J33,SUM(O34:O34))</f>
        <v>0</v>
      </c>
      <c r="Q33" s="20" t="s">
        <v>132</v>
      </c>
      <c r="R33" s="29">
        <f>IF(Q33="HS",H33,0)</f>
        <v>0</v>
      </c>
      <c r="S33" s="29">
        <f>IF(Q33="HS",I33-P33,0)</f>
        <v>0</v>
      </c>
      <c r="T33" s="29">
        <f>IF(Q33="PS",H33,0)</f>
        <v>0</v>
      </c>
      <c r="U33" s="29">
        <f>IF(Q33="PS",I33-P33,0)</f>
        <v>0</v>
      </c>
      <c r="V33" s="29">
        <f>IF(Q33="MP",H33,0)</f>
        <v>0</v>
      </c>
      <c r="W33" s="29">
        <f>IF(Q33="MP",I33-P33,0)</f>
        <v>0</v>
      </c>
      <c r="X33" s="29">
        <f>IF(Q33="OM",H33,0)</f>
        <v>0</v>
      </c>
      <c r="Y33" s="20"/>
      <c r="AI33" s="29">
        <f>SUM(Z34:Z34)</f>
        <v>0</v>
      </c>
      <c r="AJ33" s="29">
        <f>SUM(AA34:AA34)</f>
        <v>0</v>
      </c>
      <c r="AK33" s="29">
        <f>SUM(AB34:AB34)</f>
        <v>0</v>
      </c>
    </row>
    <row r="34" spans="1:43">
      <c r="A34" s="3" t="s">
        <v>22</v>
      </c>
      <c r="B34" s="3"/>
      <c r="C34" s="3" t="s">
        <v>52</v>
      </c>
      <c r="D34" s="3" t="s">
        <v>90</v>
      </c>
      <c r="E34" s="3" t="s">
        <v>109</v>
      </c>
      <c r="F34" s="13">
        <v>638</v>
      </c>
      <c r="G34" s="13"/>
      <c r="H34" s="13">
        <f>F34*AE34</f>
        <v>0</v>
      </c>
      <c r="I34" s="13">
        <f>J34-H34</f>
        <v>0</v>
      </c>
      <c r="J34" s="13">
        <f>F34*G34</f>
        <v>0</v>
      </c>
      <c r="K34" s="13">
        <v>0</v>
      </c>
      <c r="L34" s="13">
        <f>F34*K34</f>
        <v>0</v>
      </c>
      <c r="M34" s="23" t="s">
        <v>129</v>
      </c>
      <c r="N34" s="23" t="s">
        <v>7</v>
      </c>
      <c r="O34" s="13">
        <f>IF(N34="5",I34,0)</f>
        <v>0</v>
      </c>
      <c r="Z34" s="13">
        <f>IF(AD34=0,J34,0)</f>
        <v>0</v>
      </c>
      <c r="AA34" s="13">
        <f>IF(AD34=15,J34,0)</f>
        <v>0</v>
      </c>
      <c r="AB34" s="13">
        <f>IF(AD34=21,J34,0)</f>
        <v>0</v>
      </c>
      <c r="AD34" s="27">
        <v>21</v>
      </c>
      <c r="AE34" s="27">
        <f>G34*0</f>
        <v>0</v>
      </c>
      <c r="AF34" s="27">
        <f>G34*(1-0)</f>
        <v>0</v>
      </c>
      <c r="AM34" s="27">
        <f>F34*AE34</f>
        <v>0</v>
      </c>
      <c r="AN34" s="27">
        <f>F34*AF34</f>
        <v>0</v>
      </c>
      <c r="AO34" s="28" t="s">
        <v>146</v>
      </c>
      <c r="AP34" s="28" t="s">
        <v>152</v>
      </c>
      <c r="AQ34" s="20" t="s">
        <v>153</v>
      </c>
    </row>
    <row r="35" spans="1:43">
      <c r="A35" s="4"/>
      <c r="B35" s="10"/>
      <c r="C35" s="10" t="s">
        <v>53</v>
      </c>
      <c r="D35" s="55" t="s">
        <v>91</v>
      </c>
      <c r="E35" s="56"/>
      <c r="F35" s="56"/>
      <c r="G35" s="56"/>
      <c r="H35" s="29">
        <f>SUM(H36:H36)</f>
        <v>0</v>
      </c>
      <c r="I35" s="29">
        <f>SUM(I36:I36)</f>
        <v>0</v>
      </c>
      <c r="J35" s="29">
        <f>H35+I35</f>
        <v>0</v>
      </c>
      <c r="K35" s="20"/>
      <c r="L35" s="29">
        <f>SUM(L36:L36)</f>
        <v>4.9000000000000004</v>
      </c>
      <c r="M35" s="20"/>
      <c r="P35" s="29">
        <f>IF(Q35="PR",J35,SUM(O36:O36))</f>
        <v>0</v>
      </c>
      <c r="Q35" s="20" t="s">
        <v>132</v>
      </c>
      <c r="R35" s="29">
        <f>IF(Q35="HS",H35,0)</f>
        <v>0</v>
      </c>
      <c r="S35" s="29">
        <f>IF(Q35="HS",I35-P35,0)</f>
        <v>0</v>
      </c>
      <c r="T35" s="29">
        <f>IF(Q35="PS",H35,0)</f>
        <v>0</v>
      </c>
      <c r="U35" s="29">
        <f>IF(Q35="PS",I35-P35,0)</f>
        <v>0</v>
      </c>
      <c r="V35" s="29">
        <f>IF(Q35="MP",H35,0)</f>
        <v>0</v>
      </c>
      <c r="W35" s="29">
        <f>IF(Q35="MP",I35-P35,0)</f>
        <v>0</v>
      </c>
      <c r="X35" s="29">
        <f>IF(Q35="OM",H35,0)</f>
        <v>0</v>
      </c>
      <c r="Y35" s="20"/>
      <c r="AI35" s="29">
        <f>SUM(Z36:Z36)</f>
        <v>0</v>
      </c>
      <c r="AJ35" s="29">
        <f>SUM(AA36:AA36)</f>
        <v>0</v>
      </c>
      <c r="AK35" s="29">
        <f>SUM(AB36:AB36)</f>
        <v>0</v>
      </c>
    </row>
    <row r="36" spans="1:43">
      <c r="A36" s="3" t="s">
        <v>23</v>
      </c>
      <c r="B36" s="3"/>
      <c r="C36" s="3" t="s">
        <v>54</v>
      </c>
      <c r="D36" s="3" t="s">
        <v>92</v>
      </c>
      <c r="E36" s="3" t="s">
        <v>109</v>
      </c>
      <c r="F36" s="13">
        <v>5</v>
      </c>
      <c r="G36" s="13"/>
      <c r="H36" s="13">
        <f>F36*AE36</f>
        <v>0</v>
      </c>
      <c r="I36" s="13">
        <f>J36-H36</f>
        <v>0</v>
      </c>
      <c r="J36" s="13">
        <f>F36*G36</f>
        <v>0</v>
      </c>
      <c r="K36" s="13">
        <v>0.98</v>
      </c>
      <c r="L36" s="13">
        <f>F36*K36</f>
        <v>4.9000000000000004</v>
      </c>
      <c r="M36" s="23" t="s">
        <v>129</v>
      </c>
      <c r="N36" s="23" t="s">
        <v>7</v>
      </c>
      <c r="O36" s="13">
        <f>IF(N36="5",I36,0)</f>
        <v>0</v>
      </c>
      <c r="Z36" s="13">
        <f>IF(AD36=0,J36,0)</f>
        <v>0</v>
      </c>
      <c r="AA36" s="13">
        <f>IF(AD36=15,J36,0)</f>
        <v>0</v>
      </c>
      <c r="AB36" s="13">
        <f>IF(AD36=21,J36,0)</f>
        <v>0</v>
      </c>
      <c r="AD36" s="27">
        <v>21</v>
      </c>
      <c r="AE36" s="27">
        <f>G36*0</f>
        <v>0</v>
      </c>
      <c r="AF36" s="27">
        <f>G36*(1-0)</f>
        <v>0</v>
      </c>
      <c r="AM36" s="27">
        <f>F36*AE36</f>
        <v>0</v>
      </c>
      <c r="AN36" s="27">
        <f>F36*AF36</f>
        <v>0</v>
      </c>
      <c r="AO36" s="28" t="s">
        <v>147</v>
      </c>
      <c r="AP36" s="28" t="s">
        <v>152</v>
      </c>
      <c r="AQ36" s="20" t="s">
        <v>153</v>
      </c>
    </row>
    <row r="37" spans="1:43">
      <c r="A37" s="4"/>
      <c r="B37" s="10"/>
      <c r="C37" s="10" t="s">
        <v>55</v>
      </c>
      <c r="D37" s="55" t="s">
        <v>93</v>
      </c>
      <c r="E37" s="56"/>
      <c r="F37" s="56"/>
      <c r="G37" s="56"/>
      <c r="H37" s="29">
        <f>SUM(H38:H38)</f>
        <v>0</v>
      </c>
      <c r="I37" s="29">
        <f>SUM(I38:I38)</f>
        <v>0</v>
      </c>
      <c r="J37" s="29">
        <f>H37+I37</f>
        <v>0</v>
      </c>
      <c r="K37" s="20"/>
      <c r="L37" s="29">
        <f>SUM(L38:L38)</f>
        <v>0</v>
      </c>
      <c r="M37" s="20"/>
      <c r="P37" s="29">
        <f>IF(Q37="PR",J37,SUM(O38:O38))</f>
        <v>0</v>
      </c>
      <c r="Q37" s="20" t="s">
        <v>132</v>
      </c>
      <c r="R37" s="29">
        <f>IF(Q37="HS",H37,0)</f>
        <v>0</v>
      </c>
      <c r="S37" s="29">
        <f>IF(Q37="HS",I37-P37,0)</f>
        <v>0</v>
      </c>
      <c r="T37" s="29">
        <f>IF(Q37="PS",H37,0)</f>
        <v>0</v>
      </c>
      <c r="U37" s="29">
        <f>IF(Q37="PS",I37-P37,0)</f>
        <v>0</v>
      </c>
      <c r="V37" s="29">
        <f>IF(Q37="MP",H37,0)</f>
        <v>0</v>
      </c>
      <c r="W37" s="29">
        <f>IF(Q37="MP",I37-P37,0)</f>
        <v>0</v>
      </c>
      <c r="X37" s="29">
        <f>IF(Q37="OM",H37,0)</f>
        <v>0</v>
      </c>
      <c r="Y37" s="20"/>
      <c r="AI37" s="29">
        <f>SUM(Z38:Z38)</f>
        <v>0</v>
      </c>
      <c r="AJ37" s="29">
        <f>SUM(AA38:AA38)</f>
        <v>0</v>
      </c>
      <c r="AK37" s="29">
        <f>SUM(AB38:AB38)</f>
        <v>0</v>
      </c>
    </row>
    <row r="38" spans="1:43">
      <c r="A38" s="3" t="s">
        <v>24</v>
      </c>
      <c r="B38" s="3"/>
      <c r="C38" s="3" t="s">
        <v>56</v>
      </c>
      <c r="D38" s="3" t="s">
        <v>94</v>
      </c>
      <c r="E38" s="3" t="s">
        <v>110</v>
      </c>
      <c r="F38" s="13">
        <v>1345.04</v>
      </c>
      <c r="G38" s="13"/>
      <c r="H38" s="13">
        <f>F38*AE38</f>
        <v>0</v>
      </c>
      <c r="I38" s="13">
        <f>J38-H38</f>
        <v>0</v>
      </c>
      <c r="J38" s="13">
        <f>F38*G38</f>
        <v>0</v>
      </c>
      <c r="K38" s="13">
        <v>0</v>
      </c>
      <c r="L38" s="13">
        <f>F38*K38</f>
        <v>0</v>
      </c>
      <c r="M38" s="23" t="s">
        <v>129</v>
      </c>
      <c r="N38" s="23" t="s">
        <v>11</v>
      </c>
      <c r="O38" s="13">
        <f>IF(N38="5",I38,0)</f>
        <v>0</v>
      </c>
      <c r="Z38" s="13">
        <f>IF(AD38=0,J38,0)</f>
        <v>0</v>
      </c>
      <c r="AA38" s="13">
        <f>IF(AD38=15,J38,0)</f>
        <v>0</v>
      </c>
      <c r="AB38" s="13">
        <f>IF(AD38=21,J38,0)</f>
        <v>0</v>
      </c>
      <c r="AD38" s="27">
        <v>21</v>
      </c>
      <c r="AE38" s="27">
        <f>G38*0</f>
        <v>0</v>
      </c>
      <c r="AF38" s="27">
        <f>G38*(1-0)</f>
        <v>0</v>
      </c>
      <c r="AM38" s="27">
        <f>F38*AE38</f>
        <v>0</v>
      </c>
      <c r="AN38" s="27">
        <f>F38*AF38</f>
        <v>0</v>
      </c>
      <c r="AO38" s="28" t="s">
        <v>148</v>
      </c>
      <c r="AP38" s="28" t="s">
        <v>152</v>
      </c>
      <c r="AQ38" s="20" t="s">
        <v>153</v>
      </c>
    </row>
    <row r="39" spans="1:43">
      <c r="A39" s="4"/>
      <c r="B39" s="10"/>
      <c r="C39" s="10" t="s">
        <v>57</v>
      </c>
      <c r="D39" s="55" t="s">
        <v>95</v>
      </c>
      <c r="E39" s="56"/>
      <c r="F39" s="56"/>
      <c r="G39" s="56"/>
      <c r="H39" s="29">
        <f>SUM(H40:H44)</f>
        <v>0</v>
      </c>
      <c r="I39" s="29">
        <f>SUM(I40:I44)</f>
        <v>0</v>
      </c>
      <c r="J39" s="29">
        <f>H39+I39</f>
        <v>0</v>
      </c>
      <c r="K39" s="20"/>
      <c r="L39" s="29">
        <f>SUM(L40:L44)</f>
        <v>0</v>
      </c>
      <c r="M39" s="20"/>
      <c r="P39" s="29">
        <f>IF(Q39="PR",J39,SUM(O40:O44))</f>
        <v>0</v>
      </c>
      <c r="Q39" s="20" t="s">
        <v>132</v>
      </c>
      <c r="R39" s="29">
        <f>IF(Q39="HS",H39,0)</f>
        <v>0</v>
      </c>
      <c r="S39" s="29">
        <f>IF(Q39="HS",I39-P39,0)</f>
        <v>0</v>
      </c>
      <c r="T39" s="29">
        <f>IF(Q39="PS",H39,0)</f>
        <v>0</v>
      </c>
      <c r="U39" s="29">
        <f>IF(Q39="PS",I39-P39,0)</f>
        <v>0</v>
      </c>
      <c r="V39" s="29">
        <f>IF(Q39="MP",H39,0)</f>
        <v>0</v>
      </c>
      <c r="W39" s="29">
        <f>IF(Q39="MP",I39-P39,0)</f>
        <v>0</v>
      </c>
      <c r="X39" s="29">
        <f>IF(Q39="OM",H39,0)</f>
        <v>0</v>
      </c>
      <c r="Y39" s="20"/>
      <c r="AI39" s="29">
        <f>SUM(Z40:Z44)</f>
        <v>0</v>
      </c>
      <c r="AJ39" s="29">
        <f>SUM(AA40:AA44)</f>
        <v>0</v>
      </c>
      <c r="AK39" s="29">
        <f>SUM(AB40:AB44)</f>
        <v>0</v>
      </c>
    </row>
    <row r="40" spans="1:43">
      <c r="A40" s="3" t="s">
        <v>25</v>
      </c>
      <c r="B40" s="3"/>
      <c r="C40" s="3" t="s">
        <v>58</v>
      </c>
      <c r="D40" s="3" t="s">
        <v>96</v>
      </c>
      <c r="E40" s="3" t="s">
        <v>110</v>
      </c>
      <c r="F40" s="13">
        <v>4.9000000000000004</v>
      </c>
      <c r="G40" s="13"/>
      <c r="H40" s="13">
        <f>F40*AE40</f>
        <v>0</v>
      </c>
      <c r="I40" s="13">
        <f>J40-H40</f>
        <v>0</v>
      </c>
      <c r="J40" s="13">
        <f>F40*G40</f>
        <v>0</v>
      </c>
      <c r="K40" s="13">
        <v>0</v>
      </c>
      <c r="L40" s="13">
        <f>F40*K40</f>
        <v>0</v>
      </c>
      <c r="M40" s="23" t="s">
        <v>129</v>
      </c>
      <c r="N40" s="23" t="s">
        <v>11</v>
      </c>
      <c r="O40" s="13">
        <f>IF(N40="5",I40,0)</f>
        <v>0</v>
      </c>
      <c r="Z40" s="13">
        <f>IF(AD40=0,J40,0)</f>
        <v>0</v>
      </c>
      <c r="AA40" s="13">
        <f>IF(AD40=15,J40,0)</f>
        <v>0</v>
      </c>
      <c r="AB40" s="13">
        <f>IF(AD40=21,J40,0)</f>
        <v>0</v>
      </c>
      <c r="AD40" s="27">
        <v>21</v>
      </c>
      <c r="AE40" s="27">
        <f>G40*0</f>
        <v>0</v>
      </c>
      <c r="AF40" s="27">
        <f>G40*(1-0)</f>
        <v>0</v>
      </c>
      <c r="AM40" s="27">
        <f>F40*AE40</f>
        <v>0</v>
      </c>
      <c r="AN40" s="27">
        <f>F40*AF40</f>
        <v>0</v>
      </c>
      <c r="AO40" s="28" t="s">
        <v>149</v>
      </c>
      <c r="AP40" s="28" t="s">
        <v>152</v>
      </c>
      <c r="AQ40" s="20" t="s">
        <v>153</v>
      </c>
    </row>
    <row r="41" spans="1:43">
      <c r="A41" s="3" t="s">
        <v>26</v>
      </c>
      <c r="B41" s="3"/>
      <c r="C41" s="3" t="s">
        <v>59</v>
      </c>
      <c r="D41" s="3" t="s">
        <v>97</v>
      </c>
      <c r="E41" s="3" t="s">
        <v>110</v>
      </c>
      <c r="F41" s="13">
        <v>73.5</v>
      </c>
      <c r="G41" s="13"/>
      <c r="H41" s="13">
        <f>F41*AE41</f>
        <v>0</v>
      </c>
      <c r="I41" s="13">
        <f>J41-H41</f>
        <v>0</v>
      </c>
      <c r="J41" s="13">
        <f>F41*G41</f>
        <v>0</v>
      </c>
      <c r="K41" s="13">
        <v>0</v>
      </c>
      <c r="L41" s="13">
        <f>F41*K41</f>
        <v>0</v>
      </c>
      <c r="M41" s="23" t="s">
        <v>129</v>
      </c>
      <c r="N41" s="23" t="s">
        <v>11</v>
      </c>
      <c r="O41" s="13">
        <f>IF(N41="5",I41,0)</f>
        <v>0</v>
      </c>
      <c r="Z41" s="13">
        <f>IF(AD41=0,J41,0)</f>
        <v>0</v>
      </c>
      <c r="AA41" s="13">
        <f>IF(AD41=15,J41,0)</f>
        <v>0</v>
      </c>
      <c r="AB41" s="13">
        <f>IF(AD41=21,J41,0)</f>
        <v>0</v>
      </c>
      <c r="AD41" s="27">
        <v>21</v>
      </c>
      <c r="AE41" s="27">
        <f>G41*0</f>
        <v>0</v>
      </c>
      <c r="AF41" s="27">
        <f>G41*(1-0)</f>
        <v>0</v>
      </c>
      <c r="AM41" s="27">
        <f>F41*AE41</f>
        <v>0</v>
      </c>
      <c r="AN41" s="27">
        <f>F41*AF41</f>
        <v>0</v>
      </c>
      <c r="AO41" s="28" t="s">
        <v>149</v>
      </c>
      <c r="AP41" s="28" t="s">
        <v>152</v>
      </c>
      <c r="AQ41" s="20" t="s">
        <v>153</v>
      </c>
    </row>
    <row r="42" spans="1:43">
      <c r="A42" s="3" t="s">
        <v>27</v>
      </c>
      <c r="B42" s="3"/>
      <c r="C42" s="3" t="s">
        <v>60</v>
      </c>
      <c r="D42" s="3" t="s">
        <v>98</v>
      </c>
      <c r="E42" s="3" t="s">
        <v>110</v>
      </c>
      <c r="F42" s="13">
        <v>4.9000000000000004</v>
      </c>
      <c r="G42" s="13"/>
      <c r="H42" s="13">
        <f>F42*AE42</f>
        <v>0</v>
      </c>
      <c r="I42" s="13">
        <f>J42-H42</f>
        <v>0</v>
      </c>
      <c r="J42" s="13">
        <f>F42*G42</f>
        <v>0</v>
      </c>
      <c r="K42" s="13">
        <v>0</v>
      </c>
      <c r="L42" s="13">
        <f>F42*K42</f>
        <v>0</v>
      </c>
      <c r="M42" s="23" t="s">
        <v>129</v>
      </c>
      <c r="N42" s="23" t="s">
        <v>11</v>
      </c>
      <c r="O42" s="13">
        <f>IF(N42="5",I42,0)</f>
        <v>0</v>
      </c>
      <c r="Z42" s="13">
        <f>IF(AD42=0,J42,0)</f>
        <v>0</v>
      </c>
      <c r="AA42" s="13">
        <f>IF(AD42=15,J42,0)</f>
        <v>0</v>
      </c>
      <c r="AB42" s="13">
        <f>IF(AD42=21,J42,0)</f>
        <v>0</v>
      </c>
      <c r="AD42" s="27">
        <v>21</v>
      </c>
      <c r="AE42" s="27">
        <f>G42*0</f>
        <v>0</v>
      </c>
      <c r="AF42" s="27">
        <f>G42*(1-0)</f>
        <v>0</v>
      </c>
      <c r="AM42" s="27">
        <f>F42*AE42</f>
        <v>0</v>
      </c>
      <c r="AN42" s="27">
        <f>F42*AF42</f>
        <v>0</v>
      </c>
      <c r="AO42" s="28" t="s">
        <v>149</v>
      </c>
      <c r="AP42" s="28" t="s">
        <v>152</v>
      </c>
      <c r="AQ42" s="20" t="s">
        <v>153</v>
      </c>
    </row>
    <row r="43" spans="1:43">
      <c r="A43" s="3" t="s">
        <v>28</v>
      </c>
      <c r="B43" s="3"/>
      <c r="C43" s="3" t="s">
        <v>61</v>
      </c>
      <c r="D43" s="3" t="s">
        <v>99</v>
      </c>
      <c r="E43" s="3" t="s">
        <v>110</v>
      </c>
      <c r="F43" s="13">
        <v>4.9000000000000004</v>
      </c>
      <c r="G43" s="13"/>
      <c r="H43" s="13">
        <f>F43*AE43</f>
        <v>0</v>
      </c>
      <c r="I43" s="13">
        <f>J43-H43</f>
        <v>0</v>
      </c>
      <c r="J43" s="13">
        <f>F43*G43</f>
        <v>0</v>
      </c>
      <c r="K43" s="13">
        <v>0</v>
      </c>
      <c r="L43" s="13">
        <f>F43*K43</f>
        <v>0</v>
      </c>
      <c r="M43" s="23" t="s">
        <v>129</v>
      </c>
      <c r="N43" s="23" t="s">
        <v>11</v>
      </c>
      <c r="O43" s="13">
        <f>IF(N43="5",I43,0)</f>
        <v>0</v>
      </c>
      <c r="Z43" s="13">
        <f>IF(AD43=0,J43,0)</f>
        <v>0</v>
      </c>
      <c r="AA43" s="13">
        <f>IF(AD43=15,J43,0)</f>
        <v>0</v>
      </c>
      <c r="AB43" s="13">
        <f>IF(AD43=21,J43,0)</f>
        <v>0</v>
      </c>
      <c r="AD43" s="27">
        <v>21</v>
      </c>
      <c r="AE43" s="27">
        <f>G43*0</f>
        <v>0</v>
      </c>
      <c r="AF43" s="27">
        <f>G43*(1-0)</f>
        <v>0</v>
      </c>
      <c r="AM43" s="27">
        <f>F43*AE43</f>
        <v>0</v>
      </c>
      <c r="AN43" s="27">
        <f>F43*AF43</f>
        <v>0</v>
      </c>
      <c r="AO43" s="28" t="s">
        <v>149</v>
      </c>
      <c r="AP43" s="28" t="s">
        <v>152</v>
      </c>
      <c r="AQ43" s="20" t="s">
        <v>153</v>
      </c>
    </row>
    <row r="44" spans="1:43">
      <c r="A44" s="5" t="s">
        <v>29</v>
      </c>
      <c r="B44" s="5"/>
      <c r="C44" s="5" t="s">
        <v>62</v>
      </c>
      <c r="D44" s="5" t="s">
        <v>100</v>
      </c>
      <c r="E44" s="5" t="s">
        <v>110</v>
      </c>
      <c r="F44" s="14">
        <v>4.9000000000000004</v>
      </c>
      <c r="G44" s="14"/>
      <c r="H44" s="14">
        <f>F44*AE44</f>
        <v>0</v>
      </c>
      <c r="I44" s="14">
        <f>J44-H44</f>
        <v>0</v>
      </c>
      <c r="J44" s="14">
        <f>F44*G44</f>
        <v>0</v>
      </c>
      <c r="K44" s="14">
        <v>0</v>
      </c>
      <c r="L44" s="14">
        <f>F44*K44</f>
        <v>0</v>
      </c>
      <c r="M44" s="24" t="s">
        <v>129</v>
      </c>
      <c r="N44" s="23" t="s">
        <v>11</v>
      </c>
      <c r="O44" s="13">
        <f>IF(N44="5",I44,0)</f>
        <v>0</v>
      </c>
      <c r="Z44" s="13">
        <f>IF(AD44=0,J44,0)</f>
        <v>0</v>
      </c>
      <c r="AA44" s="13">
        <f>IF(AD44=15,J44,0)</f>
        <v>0</v>
      </c>
      <c r="AB44" s="13">
        <f>IF(AD44=21,J44,0)</f>
        <v>0</v>
      </c>
      <c r="AD44" s="27">
        <v>21</v>
      </c>
      <c r="AE44" s="27">
        <f>G44*0</f>
        <v>0</v>
      </c>
      <c r="AF44" s="27">
        <f>G44*(1-0)</f>
        <v>0</v>
      </c>
      <c r="AM44" s="27">
        <f>F44*AE44</f>
        <v>0</v>
      </c>
      <c r="AN44" s="27">
        <f>F44*AF44</f>
        <v>0</v>
      </c>
      <c r="AO44" s="28" t="s">
        <v>149</v>
      </c>
      <c r="AP44" s="28" t="s">
        <v>152</v>
      </c>
      <c r="AQ44" s="20" t="s">
        <v>153</v>
      </c>
    </row>
    <row r="45" spans="1:43">
      <c r="A45" s="6"/>
      <c r="B45" s="6"/>
      <c r="C45" s="6"/>
      <c r="D45" s="6"/>
      <c r="E45" s="6"/>
      <c r="F45" s="6"/>
      <c r="G45" s="6"/>
      <c r="H45" s="57" t="s">
        <v>117</v>
      </c>
      <c r="I45" s="58"/>
      <c r="J45" s="30">
        <f>J12+J14+J18+J21+J24+J27+J33+J35+J37+J39</f>
        <v>0</v>
      </c>
      <c r="K45" s="6"/>
      <c r="L45" s="6"/>
      <c r="M45" s="6"/>
      <c r="Z45" s="31">
        <f>SUM(Z12:Z44)</f>
        <v>0</v>
      </c>
      <c r="AA45" s="31">
        <f>SUM(AA12:AA44)</f>
        <v>0</v>
      </c>
      <c r="AB45" s="31">
        <f>SUM(AB12:AB44)</f>
        <v>0</v>
      </c>
    </row>
    <row r="46" spans="1:43" ht="11.25" customHeight="1">
      <c r="A46" s="7" t="s">
        <v>30</v>
      </c>
    </row>
    <row r="47" spans="1:43" ht="409.6" hidden="1" customHeight="1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</sheetData>
  <mergeCells count="39">
    <mergeCell ref="A1:M1"/>
    <mergeCell ref="A2:C3"/>
    <mergeCell ref="D2:D3"/>
    <mergeCell ref="E2:F3"/>
    <mergeCell ref="G2:H3"/>
    <mergeCell ref="I2:I3"/>
    <mergeCell ref="J2:M3"/>
    <mergeCell ref="A4:C5"/>
    <mergeCell ref="D4:D5"/>
    <mergeCell ref="E4:F5"/>
    <mergeCell ref="G4:H5"/>
    <mergeCell ref="I4:I5"/>
    <mergeCell ref="J4:M5"/>
    <mergeCell ref="J8:M9"/>
    <mergeCell ref="A6:C7"/>
    <mergeCell ref="D6:D7"/>
    <mergeCell ref="E6:F7"/>
    <mergeCell ref="G6:H7"/>
    <mergeCell ref="I6:I7"/>
    <mergeCell ref="J6:M7"/>
    <mergeCell ref="H10:J10"/>
    <mergeCell ref="K10:L10"/>
    <mergeCell ref="D12:G12"/>
    <mergeCell ref="D14:G14"/>
    <mergeCell ref="D18:G18"/>
    <mergeCell ref="A8:C9"/>
    <mergeCell ref="D8:D9"/>
    <mergeCell ref="E8:F9"/>
    <mergeCell ref="G8:H9"/>
    <mergeCell ref="I8:I9"/>
    <mergeCell ref="D39:G39"/>
    <mergeCell ref="H45:I45"/>
    <mergeCell ref="A47:M47"/>
    <mergeCell ref="D21:G21"/>
    <mergeCell ref="D24:G24"/>
    <mergeCell ref="D27:G27"/>
    <mergeCell ref="D33:G33"/>
    <mergeCell ref="D35:G35"/>
    <mergeCell ref="D37:G37"/>
  </mergeCells>
  <pageMargins left="0.39400000000000002" right="0.39400000000000002" top="0.59099999999999997" bottom="0.59099999999999997" header="0.5" footer="0.5"/>
  <pageSetup paperSize="9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A27" workbookViewId="0">
      <selection activeCell="F35" sqref="F35"/>
    </sheetView>
  </sheetViews>
  <sheetFormatPr defaultColWidth="11.5546875" defaultRowHeight="13.2"/>
  <cols>
    <col min="1" max="2" width="9.109375" customWidth="1"/>
    <col min="3" max="3" width="13.33203125" customWidth="1"/>
    <col min="4" max="4" width="49.6640625" customWidth="1"/>
    <col min="5" max="5" width="14.5546875" customWidth="1"/>
    <col min="6" max="6" width="24.109375" customWidth="1"/>
    <col min="7" max="7" width="20.44140625" customWidth="1"/>
    <col min="8" max="8" width="16.44140625" customWidth="1"/>
  </cols>
  <sheetData>
    <row r="1" spans="1:9" ht="72.900000000000006" customHeight="1">
      <c r="A1" s="72" t="s">
        <v>154</v>
      </c>
      <c r="B1" s="73"/>
      <c r="C1" s="73"/>
      <c r="D1" s="73"/>
      <c r="E1" s="73"/>
      <c r="F1" s="73"/>
      <c r="G1" s="73"/>
      <c r="H1" s="73"/>
    </row>
    <row r="2" spans="1:9">
      <c r="A2" s="74" t="s">
        <v>1</v>
      </c>
      <c r="B2" s="75"/>
      <c r="C2" s="76" t="s">
        <v>63</v>
      </c>
      <c r="D2" s="58"/>
      <c r="E2" s="79" t="s">
        <v>118</v>
      </c>
      <c r="F2" s="79" t="s">
        <v>123</v>
      </c>
      <c r="G2" s="75"/>
      <c r="H2" s="80"/>
      <c r="I2" s="25"/>
    </row>
    <row r="3" spans="1:9">
      <c r="A3" s="71"/>
      <c r="B3" s="60"/>
      <c r="C3" s="77"/>
      <c r="D3" s="77"/>
      <c r="E3" s="60"/>
      <c r="F3" s="60"/>
      <c r="G3" s="60"/>
      <c r="H3" s="69"/>
      <c r="I3" s="25"/>
    </row>
    <row r="4" spans="1:9">
      <c r="A4" s="64" t="s">
        <v>2</v>
      </c>
      <c r="B4" s="60"/>
      <c r="C4" s="59" t="s">
        <v>64</v>
      </c>
      <c r="D4" s="60"/>
      <c r="E4" s="59" t="s">
        <v>119</v>
      </c>
      <c r="F4" s="81"/>
      <c r="G4" s="60"/>
      <c r="H4" s="69"/>
      <c r="I4" s="25"/>
    </row>
    <row r="5" spans="1:9">
      <c r="A5" s="71"/>
      <c r="B5" s="60"/>
      <c r="C5" s="60"/>
      <c r="D5" s="60"/>
      <c r="E5" s="60"/>
      <c r="F5" s="60"/>
      <c r="G5" s="60"/>
      <c r="H5" s="69"/>
      <c r="I5" s="25"/>
    </row>
    <row r="6" spans="1:9">
      <c r="A6" s="64" t="s">
        <v>3</v>
      </c>
      <c r="B6" s="60"/>
      <c r="C6" s="59" t="s">
        <v>65</v>
      </c>
      <c r="D6" s="60"/>
      <c r="E6" s="59" t="s">
        <v>120</v>
      </c>
      <c r="F6" s="59" t="s">
        <v>124</v>
      </c>
      <c r="G6" s="60"/>
      <c r="H6" s="69"/>
      <c r="I6" s="25"/>
    </row>
    <row r="7" spans="1:9">
      <c r="A7" s="71"/>
      <c r="B7" s="60"/>
      <c r="C7" s="60"/>
      <c r="D7" s="60"/>
      <c r="E7" s="60"/>
      <c r="F7" s="60"/>
      <c r="G7" s="60"/>
      <c r="H7" s="69"/>
      <c r="I7" s="25"/>
    </row>
    <row r="8" spans="1:9">
      <c r="A8" s="64" t="s">
        <v>121</v>
      </c>
      <c r="B8" s="60"/>
      <c r="C8" s="59"/>
      <c r="D8" s="60"/>
      <c r="E8" s="67" t="s">
        <v>104</v>
      </c>
      <c r="F8" s="68">
        <v>43062</v>
      </c>
      <c r="G8" s="60"/>
      <c r="H8" s="69"/>
      <c r="I8" s="25"/>
    </row>
    <row r="9" spans="1:9">
      <c r="A9" s="65"/>
      <c r="B9" s="66"/>
      <c r="C9" s="66"/>
      <c r="D9" s="66"/>
      <c r="E9" s="66"/>
      <c r="F9" s="66"/>
      <c r="G9" s="66"/>
      <c r="H9" s="70"/>
      <c r="I9" s="25"/>
    </row>
    <row r="10" spans="1:9">
      <c r="A10" s="32" t="s">
        <v>5</v>
      </c>
      <c r="B10" s="33" t="s">
        <v>31</v>
      </c>
      <c r="C10" s="33" t="s">
        <v>32</v>
      </c>
      <c r="D10" s="33" t="s">
        <v>66</v>
      </c>
      <c r="E10" s="33" t="s">
        <v>105</v>
      </c>
      <c r="F10" s="33" t="s">
        <v>67</v>
      </c>
      <c r="G10" s="34" t="s">
        <v>111</v>
      </c>
      <c r="H10" s="35" t="s">
        <v>155</v>
      </c>
      <c r="I10" s="26"/>
    </row>
    <row r="11" spans="1:9">
      <c r="A11" s="53" t="s">
        <v>7</v>
      </c>
      <c r="B11" s="3"/>
      <c r="C11" s="3" t="s">
        <v>33</v>
      </c>
      <c r="D11" s="3" t="s">
        <v>69</v>
      </c>
      <c r="E11" s="3" t="s">
        <v>107</v>
      </c>
      <c r="F11" s="3"/>
      <c r="G11" s="13">
        <v>8.1999999999999993</v>
      </c>
      <c r="H11" s="23" t="s">
        <v>129</v>
      </c>
    </row>
    <row r="12" spans="1:9">
      <c r="A12" s="53" t="s">
        <v>8</v>
      </c>
      <c r="B12" s="3"/>
      <c r="C12" s="3" t="s">
        <v>34</v>
      </c>
      <c r="D12" s="3" t="s">
        <v>71</v>
      </c>
      <c r="E12" s="3" t="s">
        <v>107</v>
      </c>
      <c r="F12" s="3"/>
      <c r="G12" s="13">
        <v>289.95999999999998</v>
      </c>
      <c r="H12" s="23" t="s">
        <v>129</v>
      </c>
    </row>
    <row r="13" spans="1:9">
      <c r="A13" s="53" t="s">
        <v>9</v>
      </c>
      <c r="B13" s="3"/>
      <c r="C13" s="3" t="s">
        <v>35</v>
      </c>
      <c r="D13" s="3" t="s">
        <v>72</v>
      </c>
      <c r="E13" s="3" t="s">
        <v>107</v>
      </c>
      <c r="F13" s="3"/>
      <c r="G13" s="13">
        <v>289.95999999999998</v>
      </c>
      <c r="H13" s="23" t="s">
        <v>129</v>
      </c>
    </row>
    <row r="14" spans="1:9">
      <c r="A14" s="53" t="s">
        <v>10</v>
      </c>
      <c r="B14" s="3"/>
      <c r="C14" s="3" t="s">
        <v>36</v>
      </c>
      <c r="D14" s="3" t="s">
        <v>73</v>
      </c>
      <c r="E14" s="3" t="s">
        <v>107</v>
      </c>
      <c r="F14" s="3"/>
      <c r="G14" s="13">
        <v>289.95999999999998</v>
      </c>
      <c r="H14" s="23" t="s">
        <v>129</v>
      </c>
    </row>
    <row r="15" spans="1:9">
      <c r="A15" s="53" t="s">
        <v>11</v>
      </c>
      <c r="B15" s="3"/>
      <c r="C15" s="3" t="s">
        <v>37</v>
      </c>
      <c r="D15" s="3" t="s">
        <v>75</v>
      </c>
      <c r="E15" s="3" t="s">
        <v>107</v>
      </c>
      <c r="F15" s="3"/>
      <c r="G15" s="13">
        <v>8.1999999999999993</v>
      </c>
      <c r="H15" s="23" t="s">
        <v>129</v>
      </c>
    </row>
    <row r="16" spans="1:9">
      <c r="A16" s="53" t="s">
        <v>12</v>
      </c>
      <c r="B16" s="3"/>
      <c r="C16" s="3" t="s">
        <v>38</v>
      </c>
      <c r="D16" s="3" t="s">
        <v>76</v>
      </c>
      <c r="E16" s="3" t="s">
        <v>107</v>
      </c>
      <c r="F16" s="3"/>
      <c r="G16" s="13">
        <v>286.95999999999998</v>
      </c>
      <c r="H16" s="23" t="s">
        <v>129</v>
      </c>
    </row>
    <row r="17" spans="1:8">
      <c r="A17" s="53" t="s">
        <v>13</v>
      </c>
      <c r="B17" s="3"/>
      <c r="C17" s="3" t="s">
        <v>40</v>
      </c>
      <c r="D17" s="3" t="s">
        <v>78</v>
      </c>
      <c r="E17" s="3" t="s">
        <v>106</v>
      </c>
      <c r="F17" s="3"/>
      <c r="G17" s="13">
        <v>2636</v>
      </c>
      <c r="H17" s="23" t="s">
        <v>129</v>
      </c>
    </row>
    <row r="18" spans="1:8">
      <c r="A18" s="53" t="s">
        <v>14</v>
      </c>
      <c r="B18" s="3"/>
      <c r="C18" s="3" t="s">
        <v>41</v>
      </c>
      <c r="D18" s="3" t="s">
        <v>79</v>
      </c>
      <c r="E18" s="3" t="s">
        <v>106</v>
      </c>
      <c r="F18" s="3"/>
      <c r="G18" s="13">
        <v>664</v>
      </c>
      <c r="H18" s="23" t="s">
        <v>129</v>
      </c>
    </row>
    <row r="19" spans="1:8">
      <c r="A19" s="53" t="s">
        <v>15</v>
      </c>
      <c r="B19" s="3"/>
      <c r="C19" s="3" t="s">
        <v>43</v>
      </c>
      <c r="D19" s="3" t="s">
        <v>81</v>
      </c>
      <c r="E19" s="3" t="s">
        <v>106</v>
      </c>
      <c r="F19" s="3"/>
      <c r="G19" s="13">
        <v>2636</v>
      </c>
      <c r="H19" s="23" t="s">
        <v>129</v>
      </c>
    </row>
    <row r="20" spans="1:8">
      <c r="A20" s="53" t="s">
        <v>16</v>
      </c>
      <c r="B20" s="3"/>
      <c r="C20" s="3" t="s">
        <v>44</v>
      </c>
      <c r="D20" s="3" t="s">
        <v>82</v>
      </c>
      <c r="E20" s="3" t="s">
        <v>106</v>
      </c>
      <c r="F20" s="3"/>
      <c r="G20" s="13">
        <v>2002</v>
      </c>
      <c r="H20" s="23" t="s">
        <v>129</v>
      </c>
    </row>
    <row r="21" spans="1:8">
      <c r="A21" s="53" t="s">
        <v>17</v>
      </c>
      <c r="B21" s="3"/>
      <c r="C21" s="53" t="s">
        <v>46</v>
      </c>
      <c r="D21" s="3" t="s">
        <v>84</v>
      </c>
      <c r="E21" s="3" t="s">
        <v>108</v>
      </c>
      <c r="F21" s="3"/>
      <c r="G21" s="13">
        <v>1</v>
      </c>
      <c r="H21" s="23" t="s">
        <v>129</v>
      </c>
    </row>
    <row r="22" spans="1:8">
      <c r="A22" s="53" t="s">
        <v>18</v>
      </c>
      <c r="B22" s="3"/>
      <c r="C22" s="3" t="s">
        <v>47</v>
      </c>
      <c r="D22" s="3" t="s">
        <v>85</v>
      </c>
      <c r="E22" s="3" t="s">
        <v>109</v>
      </c>
      <c r="F22" s="3"/>
      <c r="G22" s="13">
        <v>7.5</v>
      </c>
      <c r="H22" s="23" t="s">
        <v>129</v>
      </c>
    </row>
    <row r="23" spans="1:8">
      <c r="A23" s="53" t="s">
        <v>19</v>
      </c>
      <c r="B23" s="3"/>
      <c r="C23" s="3" t="s">
        <v>48</v>
      </c>
      <c r="D23" s="3" t="s">
        <v>86</v>
      </c>
      <c r="E23" s="3" t="s">
        <v>108</v>
      </c>
      <c r="F23" s="3"/>
      <c r="G23" s="13">
        <v>1</v>
      </c>
      <c r="H23" s="23" t="s">
        <v>129</v>
      </c>
    </row>
    <row r="24" spans="1:8">
      <c r="A24" s="53" t="s">
        <v>20</v>
      </c>
      <c r="B24" s="3"/>
      <c r="C24" s="3" t="s">
        <v>49</v>
      </c>
      <c r="D24" s="3" t="s">
        <v>87</v>
      </c>
      <c r="E24" s="3" t="s">
        <v>109</v>
      </c>
      <c r="F24" s="3"/>
      <c r="G24" s="13">
        <v>3</v>
      </c>
      <c r="H24" s="23" t="s">
        <v>129</v>
      </c>
    </row>
    <row r="25" spans="1:8">
      <c r="A25" s="53" t="s">
        <v>21</v>
      </c>
      <c r="B25" s="3"/>
      <c r="C25" s="3" t="s">
        <v>50</v>
      </c>
      <c r="D25" s="3" t="s">
        <v>88</v>
      </c>
      <c r="E25" s="3" t="s">
        <v>108</v>
      </c>
      <c r="F25" s="3"/>
      <c r="G25" s="13">
        <v>1</v>
      </c>
      <c r="H25" s="23" t="s">
        <v>129</v>
      </c>
    </row>
    <row r="26" spans="1:8">
      <c r="A26" s="53" t="s">
        <v>22</v>
      </c>
      <c r="B26" s="3"/>
      <c r="C26" s="3" t="s">
        <v>52</v>
      </c>
      <c r="D26" s="3" t="s">
        <v>90</v>
      </c>
      <c r="E26" s="3" t="s">
        <v>109</v>
      </c>
      <c r="F26" s="3"/>
      <c r="G26" s="13">
        <v>638</v>
      </c>
      <c r="H26" s="23" t="s">
        <v>129</v>
      </c>
    </row>
    <row r="27" spans="1:8">
      <c r="A27" s="53" t="s">
        <v>23</v>
      </c>
      <c r="B27" s="3"/>
      <c r="C27" s="3" t="s">
        <v>54</v>
      </c>
      <c r="D27" s="3" t="s">
        <v>92</v>
      </c>
      <c r="E27" s="3" t="s">
        <v>109</v>
      </c>
      <c r="F27" s="3"/>
      <c r="G27" s="13">
        <v>5</v>
      </c>
      <c r="H27" s="23" t="s">
        <v>129</v>
      </c>
    </row>
    <row r="28" spans="1:8">
      <c r="A28" s="53" t="s">
        <v>24</v>
      </c>
      <c r="B28" s="3"/>
      <c r="C28" s="53" t="s">
        <v>56</v>
      </c>
      <c r="D28" s="3" t="s">
        <v>94</v>
      </c>
      <c r="E28" s="3" t="s">
        <v>110</v>
      </c>
      <c r="F28" s="3"/>
      <c r="G28" s="13">
        <v>1345.04</v>
      </c>
      <c r="H28" s="23" t="s">
        <v>129</v>
      </c>
    </row>
    <row r="29" spans="1:8">
      <c r="A29" s="53" t="s">
        <v>25</v>
      </c>
      <c r="B29" s="3"/>
      <c r="C29" s="3" t="s">
        <v>58</v>
      </c>
      <c r="D29" s="3" t="s">
        <v>96</v>
      </c>
      <c r="E29" s="3" t="s">
        <v>110</v>
      </c>
      <c r="F29" s="3"/>
      <c r="G29" s="13">
        <v>4.9000000000000004</v>
      </c>
      <c r="H29" s="23" t="s">
        <v>129</v>
      </c>
    </row>
    <row r="30" spans="1:8">
      <c r="A30" s="53" t="s">
        <v>26</v>
      </c>
      <c r="B30" s="3"/>
      <c r="C30" s="3" t="s">
        <v>59</v>
      </c>
      <c r="D30" s="3" t="s">
        <v>97</v>
      </c>
      <c r="E30" s="3" t="s">
        <v>110</v>
      </c>
      <c r="F30" s="3"/>
      <c r="G30" s="13">
        <v>73.5</v>
      </c>
      <c r="H30" s="23" t="s">
        <v>129</v>
      </c>
    </row>
    <row r="31" spans="1:8">
      <c r="A31" s="53" t="s">
        <v>27</v>
      </c>
      <c r="B31" s="3"/>
      <c r="C31" s="3" t="s">
        <v>60</v>
      </c>
      <c r="D31" s="3" t="s">
        <v>98</v>
      </c>
      <c r="E31" s="3" t="s">
        <v>110</v>
      </c>
      <c r="F31" s="3"/>
      <c r="G31" s="13">
        <v>4.9000000000000004</v>
      </c>
      <c r="H31" s="23" t="s">
        <v>129</v>
      </c>
    </row>
    <row r="32" spans="1:8">
      <c r="A32" s="53" t="s">
        <v>28</v>
      </c>
      <c r="B32" s="3"/>
      <c r="C32" s="3" t="s">
        <v>61</v>
      </c>
      <c r="D32" s="3" t="s">
        <v>99</v>
      </c>
      <c r="E32" s="3" t="s">
        <v>110</v>
      </c>
      <c r="F32" s="3"/>
      <c r="G32" s="54">
        <v>4.9000000000000004</v>
      </c>
      <c r="H32" s="23" t="s">
        <v>129</v>
      </c>
    </row>
    <row r="33" spans="1:8">
      <c r="A33" s="53" t="s">
        <v>29</v>
      </c>
      <c r="B33" s="3"/>
      <c r="C33" s="3" t="s">
        <v>62</v>
      </c>
      <c r="D33" s="3" t="s">
        <v>100</v>
      </c>
      <c r="E33" s="3" t="s">
        <v>110</v>
      </c>
      <c r="F33" s="3"/>
      <c r="G33" s="13">
        <v>4.9000000000000004</v>
      </c>
      <c r="H33" s="23" t="s">
        <v>129</v>
      </c>
    </row>
    <row r="35" spans="1:8" ht="11.25" customHeight="1">
      <c r="A35" s="7" t="s">
        <v>30</v>
      </c>
    </row>
    <row r="36" spans="1:8" ht="409.6" hidden="1" customHeight="1">
      <c r="A36" s="59"/>
      <c r="B36" s="60"/>
      <c r="C36" s="60"/>
      <c r="D36" s="60"/>
      <c r="E36" s="60"/>
      <c r="F36" s="60"/>
      <c r="G36" s="60"/>
    </row>
  </sheetData>
  <mergeCells count="18">
    <mergeCell ref="A1:H1"/>
    <mergeCell ref="A2:B3"/>
    <mergeCell ref="C2:D3"/>
    <mergeCell ref="E2:E3"/>
    <mergeCell ref="F2:H3"/>
    <mergeCell ref="A4:B5"/>
    <mergeCell ref="C4:D5"/>
    <mergeCell ref="E4:E5"/>
    <mergeCell ref="F4:H5"/>
    <mergeCell ref="A36:G36"/>
    <mergeCell ref="A6:B7"/>
    <mergeCell ref="C6:D7"/>
    <mergeCell ref="E6:E7"/>
    <mergeCell ref="F6:H7"/>
    <mergeCell ref="A8:B9"/>
    <mergeCell ref="C8:D9"/>
    <mergeCell ref="E8:E9"/>
    <mergeCell ref="F8:H9"/>
  </mergeCells>
  <pageMargins left="0.39400000000000002" right="0.39400000000000002" top="0.59099999999999997" bottom="0.59099999999999997" header="0.5" footer="0.5"/>
  <pageSetup paperSize="9" scale="8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>
      <selection activeCell="J21" sqref="J21"/>
    </sheetView>
  </sheetViews>
  <sheetFormatPr defaultColWidth="11.5546875" defaultRowHeight="13.2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2.900000000000006" customHeight="1">
      <c r="A1" s="52"/>
      <c r="B1" s="36"/>
      <c r="C1" s="107" t="s">
        <v>171</v>
      </c>
      <c r="D1" s="108"/>
      <c r="E1" s="108"/>
      <c r="F1" s="108"/>
      <c r="G1" s="108"/>
      <c r="H1" s="108"/>
      <c r="I1" s="108"/>
    </row>
    <row r="2" spans="1:10">
      <c r="A2" s="74" t="s">
        <v>1</v>
      </c>
      <c r="B2" s="75"/>
      <c r="C2" s="76" t="s">
        <v>63</v>
      </c>
      <c r="D2" s="58"/>
      <c r="E2" s="79" t="s">
        <v>118</v>
      </c>
      <c r="F2" s="79" t="s">
        <v>123</v>
      </c>
      <c r="G2" s="75"/>
      <c r="H2" s="79" t="s">
        <v>198</v>
      </c>
      <c r="I2" s="109" t="s">
        <v>202</v>
      </c>
      <c r="J2" s="25"/>
    </row>
    <row r="3" spans="1:10">
      <c r="A3" s="71"/>
      <c r="B3" s="60"/>
      <c r="C3" s="77"/>
      <c r="D3" s="77"/>
      <c r="E3" s="60"/>
      <c r="F3" s="60"/>
      <c r="G3" s="60"/>
      <c r="H3" s="60"/>
      <c r="I3" s="69"/>
      <c r="J3" s="25"/>
    </row>
    <row r="4" spans="1:10">
      <c r="A4" s="64" t="s">
        <v>2</v>
      </c>
      <c r="B4" s="60"/>
      <c r="C4" s="59" t="s">
        <v>64</v>
      </c>
      <c r="D4" s="60"/>
      <c r="E4" s="59" t="s">
        <v>119</v>
      </c>
      <c r="F4" s="59"/>
      <c r="G4" s="60"/>
      <c r="H4" s="59" t="s">
        <v>198</v>
      </c>
      <c r="I4" s="106" t="s">
        <v>203</v>
      </c>
      <c r="J4" s="25"/>
    </row>
    <row r="5" spans="1:10">
      <c r="A5" s="71"/>
      <c r="B5" s="60"/>
      <c r="C5" s="60"/>
      <c r="D5" s="60"/>
      <c r="E5" s="60"/>
      <c r="F5" s="60"/>
      <c r="G5" s="60"/>
      <c r="H5" s="60"/>
      <c r="I5" s="69"/>
      <c r="J5" s="25"/>
    </row>
    <row r="6" spans="1:10">
      <c r="A6" s="64" t="s">
        <v>3</v>
      </c>
      <c r="B6" s="60"/>
      <c r="C6" s="59" t="s">
        <v>65</v>
      </c>
      <c r="D6" s="60"/>
      <c r="E6" s="59" t="s">
        <v>120</v>
      </c>
      <c r="F6" s="59" t="s">
        <v>124</v>
      </c>
      <c r="G6" s="60"/>
      <c r="H6" s="59" t="s">
        <v>198</v>
      </c>
      <c r="I6" s="105"/>
      <c r="J6" s="25"/>
    </row>
    <row r="7" spans="1:10">
      <c r="A7" s="71"/>
      <c r="B7" s="60"/>
      <c r="C7" s="60"/>
      <c r="D7" s="60"/>
      <c r="E7" s="60"/>
      <c r="F7" s="60"/>
      <c r="G7" s="60"/>
      <c r="H7" s="60"/>
      <c r="I7" s="69"/>
      <c r="J7" s="25"/>
    </row>
    <row r="8" spans="1:10">
      <c r="A8" s="64" t="s">
        <v>102</v>
      </c>
      <c r="B8" s="60"/>
      <c r="C8" s="67" t="s">
        <v>6</v>
      </c>
      <c r="D8" s="60"/>
      <c r="E8" s="59" t="s">
        <v>103</v>
      </c>
      <c r="F8" s="68"/>
      <c r="G8" s="60"/>
      <c r="H8" s="67" t="s">
        <v>199</v>
      </c>
      <c r="I8" s="105"/>
      <c r="J8" s="25"/>
    </row>
    <row r="9" spans="1:10">
      <c r="A9" s="71"/>
      <c r="B9" s="60"/>
      <c r="C9" s="60"/>
      <c r="D9" s="60"/>
      <c r="E9" s="60"/>
      <c r="F9" s="60"/>
      <c r="G9" s="60"/>
      <c r="H9" s="60"/>
      <c r="I9" s="69"/>
      <c r="J9" s="25"/>
    </row>
    <row r="10" spans="1:10">
      <c r="A10" s="64" t="s">
        <v>4</v>
      </c>
      <c r="B10" s="60"/>
      <c r="C10" s="59"/>
      <c r="D10" s="60"/>
      <c r="E10" s="59" t="s">
        <v>121</v>
      </c>
      <c r="F10" s="59"/>
      <c r="G10" s="60"/>
      <c r="H10" s="67" t="s">
        <v>200</v>
      </c>
      <c r="I10" s="103">
        <v>43062</v>
      </c>
      <c r="J10" s="25"/>
    </row>
    <row r="11" spans="1:10">
      <c r="A11" s="101"/>
      <c r="B11" s="102"/>
      <c r="C11" s="102"/>
      <c r="D11" s="102"/>
      <c r="E11" s="102"/>
      <c r="F11" s="102"/>
      <c r="G11" s="102"/>
      <c r="H11" s="102"/>
      <c r="I11" s="104"/>
      <c r="J11" s="25"/>
    </row>
    <row r="12" spans="1:10" ht="23.4" customHeight="1">
      <c r="A12" s="97" t="s">
        <v>156</v>
      </c>
      <c r="B12" s="98"/>
      <c r="C12" s="98"/>
      <c r="D12" s="98"/>
      <c r="E12" s="98"/>
      <c r="F12" s="98"/>
      <c r="G12" s="98"/>
      <c r="H12" s="98"/>
      <c r="I12" s="98"/>
    </row>
    <row r="13" spans="1:10" ht="26.4" customHeight="1">
      <c r="A13" s="37" t="s">
        <v>157</v>
      </c>
      <c r="B13" s="99" t="s">
        <v>169</v>
      </c>
      <c r="C13" s="100"/>
      <c r="D13" s="37" t="s">
        <v>172</v>
      </c>
      <c r="E13" s="99" t="s">
        <v>183</v>
      </c>
      <c r="F13" s="100"/>
      <c r="G13" s="37" t="s">
        <v>184</v>
      </c>
      <c r="H13" s="99" t="s">
        <v>201</v>
      </c>
      <c r="I13" s="100"/>
      <c r="J13" s="25"/>
    </row>
    <row r="14" spans="1:10" ht="15.15" customHeight="1">
      <c r="A14" s="38" t="s">
        <v>158</v>
      </c>
      <c r="B14" s="42" t="s">
        <v>170</v>
      </c>
      <c r="C14" s="46">
        <f>SUM('Stavební rozpočet'!R12:R44)</f>
        <v>0</v>
      </c>
      <c r="D14" s="95" t="s">
        <v>173</v>
      </c>
      <c r="E14" s="96"/>
      <c r="F14" s="46">
        <v>0</v>
      </c>
      <c r="G14" s="95" t="s">
        <v>185</v>
      </c>
      <c r="H14" s="96"/>
      <c r="I14" s="46">
        <v>0</v>
      </c>
      <c r="J14" s="25"/>
    </row>
    <row r="15" spans="1:10" ht="15.15" customHeight="1">
      <c r="A15" s="39"/>
      <c r="B15" s="42" t="s">
        <v>122</v>
      </c>
      <c r="C15" s="46">
        <f>SUM('Stavební rozpočet'!S12:S44)</f>
        <v>0</v>
      </c>
      <c r="D15" s="95" t="s">
        <v>174</v>
      </c>
      <c r="E15" s="96"/>
      <c r="F15" s="46">
        <v>0</v>
      </c>
      <c r="G15" s="95" t="s">
        <v>186</v>
      </c>
      <c r="H15" s="96"/>
      <c r="I15" s="46">
        <v>0</v>
      </c>
      <c r="J15" s="25"/>
    </row>
    <row r="16" spans="1:10" ht="15.15" customHeight="1">
      <c r="A16" s="38" t="s">
        <v>159</v>
      </c>
      <c r="B16" s="42" t="s">
        <v>170</v>
      </c>
      <c r="C16" s="46">
        <f>SUM('Stavební rozpočet'!T12:T44)</f>
        <v>0</v>
      </c>
      <c r="D16" s="95" t="s">
        <v>175</v>
      </c>
      <c r="E16" s="96"/>
      <c r="F16" s="46">
        <v>0</v>
      </c>
      <c r="G16" s="95" t="s">
        <v>187</v>
      </c>
      <c r="H16" s="96"/>
      <c r="I16" s="46">
        <v>0</v>
      </c>
      <c r="J16" s="25"/>
    </row>
    <row r="17" spans="1:10" ht="15.15" customHeight="1">
      <c r="A17" s="39"/>
      <c r="B17" s="42" t="s">
        <v>122</v>
      </c>
      <c r="C17" s="46">
        <f>SUM('Stavební rozpočet'!U12:U44)</f>
        <v>0</v>
      </c>
      <c r="D17" s="95" t="s">
        <v>176</v>
      </c>
      <c r="E17" s="96"/>
      <c r="F17" s="46">
        <v>0</v>
      </c>
      <c r="G17" s="95" t="s">
        <v>188</v>
      </c>
      <c r="H17" s="96"/>
      <c r="I17" s="46">
        <v>0</v>
      </c>
      <c r="J17" s="25"/>
    </row>
    <row r="18" spans="1:10" ht="15.15" customHeight="1">
      <c r="A18" s="38" t="s">
        <v>160</v>
      </c>
      <c r="B18" s="42" t="s">
        <v>170</v>
      </c>
      <c r="C18" s="46">
        <f>SUM('Stavební rozpočet'!V12:V44)</f>
        <v>0</v>
      </c>
      <c r="D18" s="95" t="s">
        <v>177</v>
      </c>
      <c r="E18" s="96"/>
      <c r="F18" s="46">
        <v>0</v>
      </c>
      <c r="G18" s="95" t="s">
        <v>189</v>
      </c>
      <c r="H18" s="96"/>
      <c r="I18" s="46">
        <v>0</v>
      </c>
      <c r="J18" s="25"/>
    </row>
    <row r="19" spans="1:10" ht="15.15" customHeight="1">
      <c r="A19" s="39"/>
      <c r="B19" s="42" t="s">
        <v>122</v>
      </c>
      <c r="C19" s="46">
        <f>SUM('Stavební rozpočet'!W12:W44)</f>
        <v>0</v>
      </c>
      <c r="D19" s="95"/>
      <c r="E19" s="96"/>
      <c r="F19" s="47"/>
      <c r="G19" s="95" t="s">
        <v>190</v>
      </c>
      <c r="H19" s="96"/>
      <c r="I19" s="46">
        <v>0</v>
      </c>
      <c r="J19" s="25"/>
    </row>
    <row r="20" spans="1:10" ht="15.15" customHeight="1">
      <c r="A20" s="93" t="s">
        <v>161</v>
      </c>
      <c r="B20" s="94"/>
      <c r="C20" s="46">
        <f>SUM('Stavební rozpočet'!X12:X44)</f>
        <v>0</v>
      </c>
      <c r="D20" s="95"/>
      <c r="E20" s="96"/>
      <c r="F20" s="47"/>
      <c r="G20" s="95"/>
      <c r="H20" s="96"/>
      <c r="I20" s="47"/>
      <c r="J20" s="25"/>
    </row>
    <row r="21" spans="1:10" ht="15.15" customHeight="1">
      <c r="A21" s="93" t="s">
        <v>162</v>
      </c>
      <c r="B21" s="94"/>
      <c r="C21" s="46">
        <f>SUM('Stavební rozpočet'!P12:P44)</f>
        <v>0</v>
      </c>
      <c r="D21" s="95"/>
      <c r="E21" s="96"/>
      <c r="F21" s="47"/>
      <c r="G21" s="95"/>
      <c r="H21" s="96"/>
      <c r="I21" s="47"/>
      <c r="J21" s="25"/>
    </row>
    <row r="22" spans="1:10" ht="16.649999999999999" customHeight="1">
      <c r="A22" s="93" t="s">
        <v>163</v>
      </c>
      <c r="B22" s="94"/>
      <c r="C22" s="46">
        <f>SUM(C14:C21)</f>
        <v>0</v>
      </c>
      <c r="D22" s="93" t="s">
        <v>178</v>
      </c>
      <c r="E22" s="94"/>
      <c r="F22" s="46">
        <f>SUM(F14:F21)</f>
        <v>0</v>
      </c>
      <c r="G22" s="93" t="s">
        <v>191</v>
      </c>
      <c r="H22" s="94"/>
      <c r="I22" s="46">
        <f>SUM(I14:I21)</f>
        <v>0</v>
      </c>
      <c r="J22" s="25"/>
    </row>
    <row r="23" spans="1:10" ht="15.15" customHeight="1">
      <c r="A23" s="6"/>
      <c r="B23" s="6"/>
      <c r="C23" s="44"/>
      <c r="D23" s="93" t="s">
        <v>179</v>
      </c>
      <c r="E23" s="94"/>
      <c r="F23" s="48">
        <v>0</v>
      </c>
      <c r="G23" s="93" t="s">
        <v>192</v>
      </c>
      <c r="H23" s="94"/>
      <c r="I23" s="46">
        <v>0</v>
      </c>
      <c r="J23" s="25"/>
    </row>
    <row r="24" spans="1:10" ht="15.15" customHeight="1">
      <c r="D24" s="6"/>
      <c r="E24" s="6"/>
      <c r="F24" s="49"/>
      <c r="G24" s="93" t="s">
        <v>193</v>
      </c>
      <c r="H24" s="94"/>
      <c r="I24" s="46">
        <v>0</v>
      </c>
      <c r="J24" s="25"/>
    </row>
    <row r="25" spans="1:10" ht="15.15" customHeight="1">
      <c r="F25" s="50"/>
      <c r="G25" s="93" t="s">
        <v>194</v>
      </c>
      <c r="H25" s="94"/>
      <c r="I25" s="46">
        <v>0</v>
      </c>
      <c r="J25" s="25"/>
    </row>
    <row r="26" spans="1:10">
      <c r="A26" s="36"/>
      <c r="B26" s="36"/>
      <c r="C26" s="36"/>
      <c r="G26" s="6"/>
      <c r="H26" s="6"/>
      <c r="I26" s="6"/>
    </row>
    <row r="27" spans="1:10" ht="15.15" customHeight="1">
      <c r="A27" s="88" t="s">
        <v>164</v>
      </c>
      <c r="B27" s="89"/>
      <c r="C27" s="51">
        <f>SUM('Stavební rozpočet'!Z12:Z44)</f>
        <v>0</v>
      </c>
      <c r="D27" s="45"/>
      <c r="E27" s="36"/>
      <c r="F27" s="36"/>
      <c r="G27" s="36"/>
      <c r="H27" s="36"/>
      <c r="I27" s="36"/>
    </row>
    <row r="28" spans="1:10" ht="15.15" customHeight="1">
      <c r="A28" s="88" t="s">
        <v>165</v>
      </c>
      <c r="B28" s="89"/>
      <c r="C28" s="51">
        <f>SUM('Stavební rozpočet'!AA12:AA44)</f>
        <v>0</v>
      </c>
      <c r="D28" s="88" t="s">
        <v>180</v>
      </c>
      <c r="E28" s="89"/>
      <c r="F28" s="51">
        <f>ROUND(C28*(15/100),2)</f>
        <v>0</v>
      </c>
      <c r="G28" s="88" t="s">
        <v>195</v>
      </c>
      <c r="H28" s="89"/>
      <c r="I28" s="51">
        <f>SUM(C27:C29)</f>
        <v>0</v>
      </c>
      <c r="J28" s="25"/>
    </row>
    <row r="29" spans="1:10" ht="15.15" customHeight="1">
      <c r="A29" s="88" t="s">
        <v>166</v>
      </c>
      <c r="B29" s="89"/>
      <c r="C29" s="51">
        <f>SUM('Stavební rozpočet'!AB12:AB44)+(F22+I22+F23+I23+I24+I25)</f>
        <v>0</v>
      </c>
      <c r="D29" s="88" t="s">
        <v>181</v>
      </c>
      <c r="E29" s="89"/>
      <c r="F29" s="51">
        <f>ROUND(C29*(21/100),2)</f>
        <v>0</v>
      </c>
      <c r="G29" s="88" t="s">
        <v>196</v>
      </c>
      <c r="H29" s="89"/>
      <c r="I29" s="51">
        <f>SUM(F28:F29)+I28</f>
        <v>0</v>
      </c>
      <c r="J29" s="25"/>
    </row>
    <row r="30" spans="1:10">
      <c r="A30" s="40"/>
      <c r="B30" s="40"/>
      <c r="C30" s="40"/>
      <c r="D30" s="40"/>
      <c r="E30" s="40"/>
      <c r="F30" s="40"/>
      <c r="G30" s="40"/>
      <c r="H30" s="40"/>
      <c r="I30" s="40"/>
    </row>
    <row r="31" spans="1:10" ht="14.4" customHeight="1">
      <c r="A31" s="90" t="s">
        <v>167</v>
      </c>
      <c r="B31" s="91"/>
      <c r="C31" s="92"/>
      <c r="D31" s="90" t="s">
        <v>182</v>
      </c>
      <c r="E31" s="91"/>
      <c r="F31" s="92"/>
      <c r="G31" s="90" t="s">
        <v>197</v>
      </c>
      <c r="H31" s="91"/>
      <c r="I31" s="92"/>
      <c r="J31" s="26"/>
    </row>
    <row r="32" spans="1:10" ht="14.4" customHeight="1">
      <c r="A32" s="82"/>
      <c r="B32" s="83"/>
      <c r="C32" s="84"/>
      <c r="D32" s="82"/>
      <c r="E32" s="83"/>
      <c r="F32" s="84"/>
      <c r="G32" s="82"/>
      <c r="H32" s="83"/>
      <c r="I32" s="84"/>
      <c r="J32" s="26"/>
    </row>
    <row r="33" spans="1:10" ht="14.4" customHeight="1">
      <c r="A33" s="82"/>
      <c r="B33" s="83"/>
      <c r="C33" s="84"/>
      <c r="D33" s="82"/>
      <c r="E33" s="83"/>
      <c r="F33" s="84"/>
      <c r="G33" s="82"/>
      <c r="H33" s="83"/>
      <c r="I33" s="84"/>
      <c r="J33" s="26"/>
    </row>
    <row r="34" spans="1:10" ht="14.4" customHeight="1">
      <c r="A34" s="82"/>
      <c r="B34" s="83"/>
      <c r="C34" s="84"/>
      <c r="D34" s="82"/>
      <c r="E34" s="83"/>
      <c r="F34" s="84"/>
      <c r="G34" s="82"/>
      <c r="H34" s="83"/>
      <c r="I34" s="84"/>
      <c r="J34" s="26"/>
    </row>
    <row r="35" spans="1:10" ht="14.4" customHeight="1">
      <c r="A35" s="85" t="s">
        <v>168</v>
      </c>
      <c r="B35" s="86"/>
      <c r="C35" s="87"/>
      <c r="D35" s="85" t="s">
        <v>168</v>
      </c>
      <c r="E35" s="86"/>
      <c r="F35" s="87"/>
      <c r="G35" s="85" t="s">
        <v>168</v>
      </c>
      <c r="H35" s="86"/>
      <c r="I35" s="87"/>
      <c r="J35" s="26"/>
    </row>
    <row r="36" spans="1:10" ht="11.25" customHeight="1">
      <c r="A36" s="41" t="s">
        <v>30</v>
      </c>
      <c r="B36" s="43"/>
      <c r="C36" s="43"/>
      <c r="D36" s="43"/>
      <c r="E36" s="43"/>
      <c r="F36" s="43"/>
      <c r="G36" s="43"/>
      <c r="H36" s="43"/>
      <c r="I36" s="43"/>
    </row>
    <row r="37" spans="1:10" ht="409.6" hidden="1" customHeight="1">
      <c r="A37" s="59"/>
      <c r="B37" s="60"/>
      <c r="C37" s="60"/>
      <c r="D37" s="60"/>
      <c r="E37" s="60"/>
      <c r="F37" s="60"/>
      <c r="G37" s="60"/>
      <c r="H37" s="60"/>
      <c r="I37" s="60"/>
    </row>
  </sheetData>
  <mergeCells count="83">
    <mergeCell ref="C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Výkaz výměr</vt:lpstr>
      <vt:lpstr>Krycí list rozpočtu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Janák</dc:creator>
  <cp:lastModifiedBy>Štěpán Janák</cp:lastModifiedBy>
  <cp:lastPrinted>2018-08-10T07:58:40Z</cp:lastPrinted>
  <dcterms:created xsi:type="dcterms:W3CDTF">2018-08-14T13:26:46Z</dcterms:created>
  <dcterms:modified xsi:type="dcterms:W3CDTF">2018-08-14T13:26:46Z</dcterms:modified>
</cp:coreProperties>
</file>