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"/>
    </mc:Choice>
  </mc:AlternateContent>
  <xr:revisionPtr revIDLastSave="0" documentId="8_{82ABF57F-C6FE-4396-9102-1FB3FDE45941}" xr6:coauthVersionLast="32" xr6:coauthVersionMax="32" xr10:uidLastSave="{00000000-0000-0000-0000-000000000000}"/>
  <bookViews>
    <workbookView xWindow="0" yWindow="0" windowWidth="15345" windowHeight="3870" activeTab="2"/>
  </bookViews>
  <sheets>
    <sheet name="Stavební rozpočet" sheetId="1" r:id="rId1"/>
    <sheet name="Výkaz výměr" sheetId="2" r:id="rId2"/>
    <sheet name="Krycí list rozpočtu" sheetId="3" r:id="rId3"/>
  </sheets>
  <calcPr calcId="179017"/>
</workbook>
</file>

<file path=xl/calcChain.xml><?xml version="1.0" encoding="utf-8"?>
<calcChain xmlns="http://schemas.openxmlformats.org/spreadsheetml/2006/main">
  <c r="F22" i="3" l="1"/>
  <c r="I22" i="3"/>
  <c r="L12" i="1"/>
  <c r="T12" i="1"/>
  <c r="V12" i="1"/>
  <c r="X12" i="1"/>
  <c r="J13" i="1"/>
  <c r="AB13" i="1"/>
  <c r="L13" i="1"/>
  <c r="O13" i="1"/>
  <c r="Z13" i="1"/>
  <c r="AA13" i="1"/>
  <c r="AE13" i="1"/>
  <c r="H13" i="1"/>
  <c r="AF13" i="1"/>
  <c r="AN13" i="1"/>
  <c r="J14" i="1"/>
  <c r="AB14" i="1"/>
  <c r="L14" i="1"/>
  <c r="O14" i="1"/>
  <c r="Z14" i="1"/>
  <c r="AA14" i="1"/>
  <c r="AE14" i="1"/>
  <c r="H14" i="1"/>
  <c r="AF14" i="1"/>
  <c r="AN14" i="1"/>
  <c r="AM14" i="1"/>
  <c r="L16" i="1"/>
  <c r="T16" i="1"/>
  <c r="V16" i="1"/>
  <c r="X16" i="1"/>
  <c r="J17" i="1"/>
  <c r="L17" i="1"/>
  <c r="O17" i="1"/>
  <c r="P16" i="1"/>
  <c r="Z17" i="1"/>
  <c r="AI16" i="1"/>
  <c r="AA17" i="1"/>
  <c r="AJ16" i="1"/>
  <c r="AB17" i="1"/>
  <c r="AK16" i="1"/>
  <c r="AE17" i="1"/>
  <c r="H17" i="1"/>
  <c r="H16" i="1"/>
  <c r="AF17" i="1"/>
  <c r="AN17" i="1"/>
  <c r="L18" i="1"/>
  <c r="T18" i="1"/>
  <c r="V18" i="1"/>
  <c r="X18" i="1"/>
  <c r="J19" i="1"/>
  <c r="AB19" i="1"/>
  <c r="AK18" i="1"/>
  <c r="L19" i="1"/>
  <c r="O19" i="1"/>
  <c r="P18" i="1"/>
  <c r="Z19" i="1"/>
  <c r="AI18" i="1"/>
  <c r="AA19" i="1"/>
  <c r="AJ18" i="1"/>
  <c r="AE19" i="1"/>
  <c r="H19" i="1"/>
  <c r="H18" i="1"/>
  <c r="AF19" i="1"/>
  <c r="AN19" i="1"/>
  <c r="AM19" i="1"/>
  <c r="L20" i="1"/>
  <c r="T20" i="1"/>
  <c r="V20" i="1"/>
  <c r="X20" i="1"/>
  <c r="J21" i="1"/>
  <c r="L21" i="1"/>
  <c r="O21" i="1"/>
  <c r="Z21" i="1"/>
  <c r="AA21" i="1"/>
  <c r="AB21" i="1"/>
  <c r="AE21" i="1"/>
  <c r="H21" i="1"/>
  <c r="AF21" i="1"/>
  <c r="AN21" i="1"/>
  <c r="J22" i="1"/>
  <c r="AB22" i="1"/>
  <c r="L22" i="1"/>
  <c r="O22" i="1"/>
  <c r="Z22" i="1"/>
  <c r="AA22" i="1"/>
  <c r="AE22" i="1"/>
  <c r="H22" i="1"/>
  <c r="I22" i="1"/>
  <c r="AF22" i="1"/>
  <c r="AN22" i="1"/>
  <c r="J23" i="1"/>
  <c r="AB23" i="1"/>
  <c r="L23" i="1"/>
  <c r="O23" i="1"/>
  <c r="Z23" i="1"/>
  <c r="AA23" i="1"/>
  <c r="AE23" i="1"/>
  <c r="H23" i="1"/>
  <c r="AF23" i="1"/>
  <c r="AN23" i="1"/>
  <c r="L25" i="1"/>
  <c r="T25" i="1"/>
  <c r="V25" i="1"/>
  <c r="X25" i="1"/>
  <c r="J26" i="1"/>
  <c r="L26" i="1"/>
  <c r="O26" i="1"/>
  <c r="P25" i="1"/>
  <c r="Z26" i="1"/>
  <c r="AI25" i="1"/>
  <c r="AA26" i="1"/>
  <c r="AE26" i="1"/>
  <c r="H26" i="1"/>
  <c r="AF26" i="1"/>
  <c r="AN26" i="1"/>
  <c r="AM26" i="1"/>
  <c r="J27" i="1"/>
  <c r="L27" i="1"/>
  <c r="O27" i="1"/>
  <c r="Z27" i="1"/>
  <c r="AA27" i="1"/>
  <c r="AB27" i="1"/>
  <c r="AE27" i="1"/>
  <c r="H27" i="1"/>
  <c r="I27" i="1"/>
  <c r="AF27" i="1"/>
  <c r="AM27" i="1"/>
  <c r="AN27" i="1"/>
  <c r="L28" i="1"/>
  <c r="T28" i="1"/>
  <c r="V28" i="1"/>
  <c r="X28" i="1"/>
  <c r="J29" i="1"/>
  <c r="AB29" i="1"/>
  <c r="AK28" i="1"/>
  <c r="L29" i="1"/>
  <c r="Z29" i="1"/>
  <c r="AI28" i="1"/>
  <c r="AA29" i="1"/>
  <c r="AJ28" i="1"/>
  <c r="AE29" i="1"/>
  <c r="H29" i="1"/>
  <c r="H28" i="1"/>
  <c r="AF29" i="1"/>
  <c r="AN29" i="1"/>
  <c r="AM29" i="1"/>
  <c r="R28" i="1"/>
  <c r="I29" i="1"/>
  <c r="H25" i="1"/>
  <c r="AJ25" i="1"/>
  <c r="R25" i="1"/>
  <c r="I26" i="1"/>
  <c r="I25" i="1"/>
  <c r="AB26" i="1"/>
  <c r="AK25" i="1"/>
  <c r="AM23" i="1"/>
  <c r="AM21" i="1"/>
  <c r="I17" i="1"/>
  <c r="I16" i="1"/>
  <c r="J16" i="1"/>
  <c r="I23" i="1"/>
  <c r="C16" i="3"/>
  <c r="AM22" i="1"/>
  <c r="AJ20" i="1"/>
  <c r="AI20" i="1"/>
  <c r="AK20" i="1"/>
  <c r="H20" i="1"/>
  <c r="P20" i="1"/>
  <c r="R18" i="1"/>
  <c r="I19" i="1"/>
  <c r="I18" i="1"/>
  <c r="R20" i="1"/>
  <c r="I21" i="1"/>
  <c r="R16" i="1"/>
  <c r="U16" i="1"/>
  <c r="W16" i="1"/>
  <c r="AM17" i="1"/>
  <c r="C20" i="3"/>
  <c r="C18" i="3"/>
  <c r="H12" i="1"/>
  <c r="I14" i="1"/>
  <c r="C28" i="3"/>
  <c r="F28" i="3"/>
  <c r="Z30" i="1"/>
  <c r="P12" i="1"/>
  <c r="AM13" i="1"/>
  <c r="AK12" i="1"/>
  <c r="AB30" i="1"/>
  <c r="C29" i="3"/>
  <c r="F29" i="3"/>
  <c r="R12" i="1"/>
  <c r="C27" i="3"/>
  <c r="I13" i="1"/>
  <c r="I12" i="1"/>
  <c r="AI12" i="1"/>
  <c r="AJ12" i="1"/>
  <c r="AA30" i="1"/>
  <c r="I28" i="1"/>
  <c r="O29" i="1"/>
  <c r="P28" i="1"/>
  <c r="C21" i="3"/>
  <c r="U25" i="1"/>
  <c r="S25" i="1"/>
  <c r="W25" i="1"/>
  <c r="J25" i="1"/>
  <c r="I20" i="1"/>
  <c r="S16" i="1"/>
  <c r="S18" i="1"/>
  <c r="W18" i="1"/>
  <c r="U18" i="1"/>
  <c r="J18" i="1"/>
  <c r="W20" i="1"/>
  <c r="U20" i="1"/>
  <c r="S20" i="1"/>
  <c r="J20" i="1"/>
  <c r="C14" i="3"/>
  <c r="I28" i="3"/>
  <c r="I29" i="3"/>
  <c r="S12" i="1"/>
  <c r="W12" i="1"/>
  <c r="U12" i="1"/>
  <c r="J12" i="1"/>
  <c r="S28" i="1"/>
  <c r="W28" i="1"/>
  <c r="C19" i="3"/>
  <c r="U28" i="1"/>
  <c r="C17" i="3"/>
  <c r="J28" i="1"/>
  <c r="J30" i="1"/>
  <c r="C15" i="3"/>
  <c r="C22" i="3"/>
</calcChain>
</file>

<file path=xl/sharedStrings.xml><?xml version="1.0" encoding="utf-8"?>
<sst xmlns="http://schemas.openxmlformats.org/spreadsheetml/2006/main" count="306" uniqueCount="154">
  <si>
    <t>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</si>
  <si>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</si>
  <si>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</si>
  <si>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</si>
  <si>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</si>
  <si>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</si>
  <si>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</si>
  <si>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</si>
  <si>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</si>
  <si>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</si>
  <si>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</si>
  <si>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</si>
  <si>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</si>
  <si>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</si>
  <si>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</si>
  <si>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</si>
  <si>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</si>
  <si>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Poznámka:</t>
  </si>
  <si>
    <t>Objekt</t>
  </si>
  <si>
    <t>Kód</t>
  </si>
  <si>
    <t>16</t>
  </si>
  <si>
    <t>167101102R00</t>
  </si>
  <si>
    <t>162701105RT3</t>
  </si>
  <si>
    <t>17</t>
  </si>
  <si>
    <t>171206111R00</t>
  </si>
  <si>
    <t>56</t>
  </si>
  <si>
    <t>569621112R00</t>
  </si>
  <si>
    <t>57</t>
  </si>
  <si>
    <t>571902111R00</t>
  </si>
  <si>
    <t>573211111R00</t>
  </si>
  <si>
    <t>577112115RT2</t>
  </si>
  <si>
    <t>91</t>
  </si>
  <si>
    <t>919735112R00</t>
  </si>
  <si>
    <t>914992001R00</t>
  </si>
  <si>
    <t>H22</t>
  </si>
  <si>
    <t>998225111R00</t>
  </si>
  <si>
    <t>Oprava a údržba</t>
  </si>
  <si>
    <t>p.p.č. 292, k.ú. Kryštofovy Hamry</t>
  </si>
  <si>
    <t>Zkrácený popis / Varianta</t>
  </si>
  <si>
    <t>Rozměry</t>
  </si>
  <si>
    <t>Přemístění výkopku</t>
  </si>
  <si>
    <t>Nakládání výkopku z hor.1-4 v množství nad 100 m3</t>
  </si>
  <si>
    <t>Vodorovné přemístění výkopku z hor.1-4 do 10000 m</t>
  </si>
  <si>
    <t>nosnost 12 t</t>
  </si>
  <si>
    <t>Konstrukce ze zemin</t>
  </si>
  <si>
    <t>Úprava zemin na skládce</t>
  </si>
  <si>
    <t>Podkladní vrstvy komunikací, letišť a ploch</t>
  </si>
  <si>
    <t>Zpevnění krajnic asfaltovým recyklátem tl. 6 cm</t>
  </si>
  <si>
    <t>Kryty štěrkových a živičných komunikací a ploch</t>
  </si>
  <si>
    <t>Očištění krajnic š. 0,5m</t>
  </si>
  <si>
    <t>Postřik živičný spojovací z asfaltu 0,5-0,7 kg/m2</t>
  </si>
  <si>
    <t>Beton asfalt. ACO 11 S modifik. š. do 3 m, tl.6 cm</t>
  </si>
  <si>
    <t>plochy 201-1000 m2</t>
  </si>
  <si>
    <t>Doplňující konstrukce a práce pozemních komunikací, letišť a ploch</t>
  </si>
  <si>
    <t>Řezání stávajícího živičného krytu tl. 5 - 10 cm</t>
  </si>
  <si>
    <t>Nájem dopravní značky včetně stojanu</t>
  </si>
  <si>
    <t>Komunikace pozemní a letiště</t>
  </si>
  <si>
    <t>Přesun hmot, pozemní komunikace, kryt živičný</t>
  </si>
  <si>
    <t>Doba výstavby:</t>
  </si>
  <si>
    <t>Začátek výstavby:</t>
  </si>
  <si>
    <t>Konec výstavby:</t>
  </si>
  <si>
    <t>Zpracováno dne:</t>
  </si>
  <si>
    <t>M.j.</t>
  </si>
  <si>
    <t>m3</t>
  </si>
  <si>
    <t>m2</t>
  </si>
  <si>
    <t>m</t>
  </si>
  <si>
    <t>kus</t>
  </si>
  <si>
    <t>t</t>
  </si>
  <si>
    <t>Množství</t>
  </si>
  <si>
    <t>Jednot.</t>
  </si>
  <si>
    <t>cena (Kč)</t>
  </si>
  <si>
    <t>Náklady (Kč)</t>
  </si>
  <si>
    <t>Dodávka</t>
  </si>
  <si>
    <t>Celkem:</t>
  </si>
  <si>
    <t>Objednatel:</t>
  </si>
  <si>
    <t>Projektant:</t>
  </si>
  <si>
    <t>Zhotovitel:</t>
  </si>
  <si>
    <t>Zpracoval:</t>
  </si>
  <si>
    <t>Montáž</t>
  </si>
  <si>
    <t>Obec Kryštofovy Hamry</t>
  </si>
  <si>
    <t>Celkem</t>
  </si>
  <si>
    <t>Hmotnost (t)</t>
  </si>
  <si>
    <t>Cenová</t>
  </si>
  <si>
    <t>soustava</t>
  </si>
  <si>
    <t>RTS II / 2015</t>
  </si>
  <si>
    <t>Přesuny</t>
  </si>
  <si>
    <t>Typ skupiny</t>
  </si>
  <si>
    <t>HS</t>
  </si>
  <si>
    <t>HSV mat</t>
  </si>
  <si>
    <t>HSV prac</t>
  </si>
  <si>
    <t>PSV mat</t>
  </si>
  <si>
    <t>PSV prac</t>
  </si>
  <si>
    <t>Mont mat</t>
  </si>
  <si>
    <t>Mont prac</t>
  </si>
  <si>
    <t>Ostatní mat.</t>
  </si>
  <si>
    <t>16_</t>
  </si>
  <si>
    <t>17_</t>
  </si>
  <si>
    <t>56_</t>
  </si>
  <si>
    <t>57_</t>
  </si>
  <si>
    <t>91_</t>
  </si>
  <si>
    <t>H22_</t>
  </si>
  <si>
    <t>1_</t>
  </si>
  <si>
    <t>5_</t>
  </si>
  <si>
    <t>9_</t>
  </si>
  <si>
    <t>_</t>
  </si>
  <si>
    <t>Výkaz výměr</t>
  </si>
  <si>
    <t>Cenová soustava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</si>
  <si>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</si>
  <si>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</si>
  <si>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</si>
  <si>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</si>
  <si>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</si>
  <si>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</si>
  <si>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</si>
  <si>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</si>
  <si>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</si>
  <si>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</si>
  <si>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</si>
  <si>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</si>
  <si>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</si>
  <si>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</si>
  <si>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</si>
  <si>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rozpočtu</t>
  </si>
  <si>
    <t>B</t>
  </si>
  <si>
    <t>Práce přesčas</t>
  </si>
  <si>
    <t>Bez pevné podl.</t>
  </si>
  <si>
    <t>Kulturní památka</t>
  </si>
  <si>
    <t>Projektová dokument.</t>
  </si>
  <si>
    <t>Inženýrská činnost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</si>
  <si>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</si>
  <si>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</si>
  <si>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</si>
  <si>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</si>
  <si>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</si>
  <si>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</si>
  <si>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</si>
  <si>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</si>
  <si>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</si>
  <si>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</si>
  <si>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</si>
  <si>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</si>
  <si>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</si>
  <si>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</si>
  <si>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</si>
  <si>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</si>
  <si>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</si>
  <si>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</si>
  <si>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</si>
  <si>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</si>
  <si>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</si>
  <si>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</si>
  <si>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</si>
  <si>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</si>
  <si>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Obnova místní komunikace - Křížová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</si>
</sst>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color indexed="8"/>
      <name val="Arial"/>
      <charset val="238"/>
    </font>
    <font>
      <sz val="18"/>
      <color indexed="8"/>
      <name val="Arial"/>
      <charset val="238"/>
    </font>
    <font>
      <b/>
      <sz val="10"/>
      <color indexed="8"/>
      <name val="Arial"/>
      <charset val="238"/>
    </font>
    <font>
      <sz val="10"/>
      <color indexed="56"/>
      <name val="Arial"/>
      <charset val="238"/>
    </font>
    <font>
      <sz val="10"/>
      <color indexed="61"/>
      <name val="Arial"/>
      <charset val="238"/>
    </font>
    <font>
      <i/>
      <sz val="8"/>
      <color indexed="8"/>
      <name val="Arial"/>
      <charset val="238"/>
    </font>
    <font>
      <b/>
      <sz val="10"/>
      <color indexed="56"/>
      <name val="Arial"/>
      <charset val="238"/>
    </font>
    <font>
      <sz val="10"/>
      <color indexed="59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2"/>
      <color indexed="8"/>
      <name val="Arial"/>
      <charset val="238"/>
    </font>
    <font>
      <sz val="12"/>
      <color indexed="8"/>
      <name val="Arial"/>
      <charset val="238"/>
    </font>
    <font>
      <b/>
      <sz val="11"/>
      <color indexed="8"/>
      <name val="Arial"/>
      <charset val="238"/>
    </font>
    <font>
      <sz val="24"/>
      <color indexed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Font="1" applyAlignment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4" fillId="2" borderId="3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49" fontId="7" fillId="2" borderId="3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5" fillId="0" borderId="4" xfId="0" applyNumberFormat="1" applyFont="1" applyFill="1" applyBorder="1" applyAlignment="1" applyProtection="1">
      <alignment horizontal="right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right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right" vertical="center"/>
    </xf>
    <xf numFmtId="49" fontId="7" fillId="2" borderId="0" xfId="0" applyNumberFormat="1" applyFont="1" applyFill="1" applyBorder="1" applyAlignment="1" applyProtection="1">
      <alignment horizontal="right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right" vertical="center"/>
    </xf>
    <xf numFmtId="0" fontId="1" fillId="0" borderId="15" xfId="0" applyNumberFormat="1" applyFont="1" applyFill="1" applyBorder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" fontId="7" fillId="2" borderId="3" xfId="0" applyNumberFormat="1" applyFont="1" applyFill="1" applyBorder="1" applyAlignment="1" applyProtection="1">
      <alignment horizontal="right" vertical="center"/>
    </xf>
    <xf numFmtId="4" fontId="7" fillId="2" borderId="0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49" fontId="3" fillId="0" borderId="17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49" fontId="3" fillId="0" borderId="19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vertical="center"/>
    </xf>
    <xf numFmtId="49" fontId="10" fillId="3" borderId="20" xfId="0" applyNumberFormat="1" applyFont="1" applyFill="1" applyBorder="1" applyAlignment="1" applyProtection="1">
      <alignment horizontal="center" vertical="center"/>
    </xf>
    <xf numFmtId="49" fontId="11" fillId="0" borderId="21" xfId="0" applyNumberFormat="1" applyFont="1" applyFill="1" applyBorder="1" applyAlignment="1" applyProtection="1">
      <alignment horizontal="left" vertical="center"/>
    </xf>
    <xf numFmtId="49" fontId="11" fillId="0" borderId="22" xfId="0" applyNumberFormat="1" applyFont="1" applyFill="1" applyBorder="1" applyAlignment="1" applyProtection="1">
      <alignment horizontal="left" vertical="center"/>
    </xf>
    <xf numFmtId="0" fontId="1" fillId="0" borderId="23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49" fontId="12" fillId="0" borderId="20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25" xfId="0" applyNumberFormat="1" applyFont="1" applyFill="1" applyBorder="1" applyAlignment="1" applyProtection="1">
      <alignment vertical="center"/>
    </xf>
    <xf numFmtId="4" fontId="12" fillId="0" borderId="20" xfId="0" applyNumberFormat="1" applyFont="1" applyFill="1" applyBorder="1" applyAlignment="1" applyProtection="1">
      <alignment horizontal="right" vertical="center"/>
    </xf>
    <xf numFmtId="49" fontId="12" fillId="0" borderId="20" xfId="0" applyNumberFormat="1" applyFont="1" applyFill="1" applyBorder="1" applyAlignment="1" applyProtection="1">
      <alignment horizontal="right" vertical="center"/>
    </xf>
    <xf numFmtId="4" fontId="12" fillId="0" borderId="11" xfId="0" applyNumberFormat="1" applyFont="1" applyFill="1" applyBorder="1" applyAlignment="1" applyProtection="1">
      <alignment horizontal="right" vertical="center"/>
    </xf>
    <xf numFmtId="0" fontId="1" fillId="0" borderId="26" xfId="0" applyNumberFormat="1" applyFont="1" applyFill="1" applyBorder="1" applyAlignment="1" applyProtection="1">
      <alignment vertical="center"/>
    </xf>
    <xf numFmtId="0" fontId="1" fillId="0" borderId="27" xfId="0" applyNumberFormat="1" applyFont="1" applyFill="1" applyBorder="1" applyAlignment="1" applyProtection="1">
      <alignment vertical="center"/>
    </xf>
    <xf numFmtId="4" fontId="11" fillId="3" borderId="28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49" fontId="3" fillId="0" borderId="33" xfId="0" applyNumberFormat="1" applyFont="1" applyFill="1" applyBorder="1" applyAlignment="1" applyProtection="1">
      <alignment horizontal="center" vertical="center"/>
    </xf>
    <xf numFmtId="0" fontId="3" fillId="0" borderId="34" xfId="0" applyNumberFormat="1" applyFont="1" applyFill="1" applyBorder="1" applyAlignment="1" applyProtection="1">
      <alignment horizontal="center" vertical="center"/>
    </xf>
    <xf numFmtId="0" fontId="3" fillId="0" borderId="35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 wrapText="1"/>
    </xf>
    <xf numFmtId="0" fontId="1" fillId="0" borderId="30" xfId="0" applyNumberFormat="1" applyFont="1" applyFill="1" applyBorder="1" applyAlignment="1" applyProtection="1">
      <alignment horizontal="left" vertical="center"/>
    </xf>
    <xf numFmtId="0" fontId="1" fillId="0" borderId="3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/>
    </xf>
    <xf numFmtId="0" fontId="1" fillId="0" borderId="32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24" xfId="0" applyNumberFormat="1" applyFont="1" applyFill="1" applyBorder="1" applyAlignment="1" applyProtection="1">
      <alignment horizontal="left" vertical="center"/>
    </xf>
    <xf numFmtId="49" fontId="12" fillId="0" borderId="16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41" xfId="0" applyNumberFormat="1" applyFont="1" applyFill="1" applyBorder="1" applyAlignment="1" applyProtection="1">
      <alignment horizontal="left" vertical="center"/>
    </xf>
    <xf numFmtId="49" fontId="12" fillId="0" borderId="42" xfId="0" applyNumberFormat="1" applyFont="1" applyFill="1" applyBorder="1" applyAlignment="1" applyProtection="1">
      <alignment horizontal="left" vertical="center"/>
    </xf>
    <xf numFmtId="0" fontId="12" fillId="0" borderId="31" xfId="0" applyNumberFormat="1" applyFont="1" applyFill="1" applyBorder="1" applyAlignment="1" applyProtection="1">
      <alignment horizontal="left" vertical="center"/>
    </xf>
    <xf numFmtId="0" fontId="12" fillId="0" borderId="43" xfId="0" applyNumberFormat="1" applyFont="1" applyFill="1" applyBorder="1" applyAlignment="1" applyProtection="1">
      <alignment horizontal="left" vertical="center"/>
    </xf>
    <xf numFmtId="49" fontId="11" fillId="3" borderId="38" xfId="0" applyNumberFormat="1" applyFont="1" applyFill="1" applyBorder="1" applyAlignment="1" applyProtection="1">
      <alignment horizontal="left" vertical="center"/>
    </xf>
    <xf numFmtId="0" fontId="11" fillId="3" borderId="37" xfId="0" applyNumberFormat="1" applyFont="1" applyFill="1" applyBorder="1" applyAlignment="1" applyProtection="1">
      <alignment horizontal="left" vertical="center"/>
    </xf>
    <xf numFmtId="49" fontId="12" fillId="0" borderId="39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40" xfId="0" applyNumberFormat="1" applyFont="1" applyFill="1" applyBorder="1" applyAlignment="1" applyProtection="1">
      <alignment horizontal="left" vertical="center"/>
    </xf>
    <xf numFmtId="49" fontId="11" fillId="0" borderId="38" xfId="0" applyNumberFormat="1" applyFont="1" applyFill="1" applyBorder="1" applyAlignment="1" applyProtection="1">
      <alignment horizontal="left" vertical="center"/>
    </xf>
    <xf numFmtId="0" fontId="11" fillId="0" borderId="28" xfId="0" applyNumberFormat="1" applyFont="1" applyFill="1" applyBorder="1" applyAlignment="1" applyProtection="1">
      <alignment horizontal="left" vertical="center"/>
    </xf>
    <xf numFmtId="49" fontId="12" fillId="0" borderId="38" xfId="0" applyNumberFormat="1" applyFont="1" applyFill="1" applyBorder="1" applyAlignment="1" applyProtection="1">
      <alignment horizontal="left" vertical="center"/>
    </xf>
    <xf numFmtId="0" fontId="12" fillId="0" borderId="28" xfId="0" applyNumberFormat="1" applyFont="1" applyFill="1" applyBorder="1" applyAlignment="1" applyProtection="1">
      <alignment horizontal="left" vertical="center"/>
    </xf>
    <xf numFmtId="49" fontId="9" fillId="0" borderId="37" xfId="0" applyNumberFormat="1" applyFont="1" applyFill="1" applyBorder="1" applyAlignment="1" applyProtection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 vertical="center"/>
    </xf>
    <xf numFmtId="49" fontId="13" fillId="0" borderId="38" xfId="0" applyNumberFormat="1" applyFont="1" applyFill="1" applyBorder="1" applyAlignment="1" applyProtection="1">
      <alignment horizontal="left" vertical="center"/>
    </xf>
    <xf numFmtId="0" fontId="13" fillId="0" borderId="28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14" fontId="1" fillId="0" borderId="27" xfId="0" applyNumberFormat="1" applyFont="1" applyFill="1" applyBorder="1" applyAlignment="1" applyProtection="1">
      <alignment horizontal="left" vertical="center"/>
    </xf>
    <xf numFmtId="0" fontId="1" fillId="0" borderId="36" xfId="0" applyNumberFormat="1" applyFont="1" applyFill="1" applyBorder="1" applyAlignment="1" applyProtection="1">
      <alignment horizontal="left" vertical="center"/>
    </xf>
    <xf numFmtId="49" fontId="1" fillId="0" borderId="27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/>
    </xf>
    <xf numFmtId="49" fontId="1" fillId="0" borderId="24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228600</xdr:colOff>
      <xdr:row>0</xdr:row>
      <xdr:rowOff>885825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F657E5D3-CF37-4E4F-AC69-799D4A72C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34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285750</xdr:colOff>
      <xdr:row>0</xdr:row>
      <xdr:rowOff>885825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18F260B1-9A59-4001-A6AD-21B15D9B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285750</xdr:colOff>
      <xdr:row>0</xdr:row>
      <xdr:rowOff>885825</xdr:rowOff>
    </xdr:to>
    <xdr:pic>
      <xdr:nvPicPr>
        <xdr:cNvPr id="3074" name="Picture 1">
          <a:extLst>
            <a:ext uri="{FF2B5EF4-FFF2-40B4-BE49-F238E27FC236}">
              <a16:creationId xmlns:a16="http://schemas.microsoft.com/office/drawing/2014/main" id="{80471BF9-83A1-4934-8B75-4B1E5357B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2"/>
  <sheetViews>
    <sheetView workbookViewId="0">
      <selection activeCell="AV8" sqref="AV8"/>
    </sheetView>
  </sheetViews>
  <sheetFormatPr defaultColWidth="11.5703125" defaultRowHeight="12.75" x14ac:dyDescent="0.2"/>
  <cols>
    <col min="1" max="1" width="3.7109375" customWidth="1"/>
    <col min="2" max="2" width="6.85546875" customWidth="1"/>
    <col min="3" max="3" width="13.28515625" customWidth="1"/>
    <col min="4" max="4" width="44" customWidth="1"/>
    <col min="5" max="5" width="4.28515625" customWidth="1"/>
    <col min="6" max="6" width="12.85546875" customWidth="1"/>
    <col min="7" max="7" width="12" customWidth="1"/>
    <col min="8" max="10" width="14.28515625" customWidth="1"/>
    <col min="11" max="13" width="11.7109375" customWidth="1"/>
    <col min="14" max="14" width="0" hidden="1" customWidth="1"/>
    <col min="15" max="47" width="12.140625" hidden="1" customWidth="1"/>
  </cols>
  <sheetData>
    <row r="1" spans="1:43" ht="72.95" customHeight="1" x14ac:dyDescent="0.3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43" x14ac:dyDescent="0.2">
      <c r="A2" s="82" t="s">
        <v>1</v>
      </c>
      <c r="B2" s="83"/>
      <c r="C2" s="83"/>
      <c r="D2" s="84" t="s">
        <v>153</v>
      </c>
      <c r="E2" s="86" t="s">
        <v>58</v>
      </c>
      <c r="F2" s="83"/>
      <c r="G2" s="86"/>
      <c r="H2" s="83"/>
      <c r="I2" s="87" t="s">
        <v>74</v>
      </c>
      <c r="J2" s="87" t="s">
        <v>79</v>
      </c>
      <c r="K2" s="83"/>
      <c r="L2" s="83"/>
      <c r="M2" s="88"/>
      <c r="N2" s="29"/>
    </row>
    <row r="3" spans="1:43" x14ac:dyDescent="0.2">
      <c r="A3" s="79"/>
      <c r="B3" s="66"/>
      <c r="C3" s="66"/>
      <c r="D3" s="85"/>
      <c r="E3" s="66"/>
      <c r="F3" s="66"/>
      <c r="G3" s="66"/>
      <c r="H3" s="66"/>
      <c r="I3" s="66"/>
      <c r="J3" s="66"/>
      <c r="K3" s="66"/>
      <c r="L3" s="66"/>
      <c r="M3" s="77"/>
      <c r="N3" s="29"/>
    </row>
    <row r="4" spans="1:43" x14ac:dyDescent="0.2">
      <c r="A4" s="72" t="s">
        <v>2</v>
      </c>
      <c r="B4" s="66"/>
      <c r="C4" s="66"/>
      <c r="D4" s="65" t="s">
        <v>36</v>
      </c>
      <c r="E4" s="75" t="s">
        <v>59</v>
      </c>
      <c r="F4" s="66"/>
      <c r="G4" s="75"/>
      <c r="H4" s="66"/>
      <c r="I4" s="65" t="s">
        <v>75</v>
      </c>
      <c r="J4" s="65"/>
      <c r="K4" s="66"/>
      <c r="L4" s="66"/>
      <c r="M4" s="77"/>
      <c r="N4" s="29"/>
    </row>
    <row r="5" spans="1:43" x14ac:dyDescent="0.2">
      <c r="A5" s="79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77"/>
      <c r="N5" s="29"/>
    </row>
    <row r="6" spans="1:43" x14ac:dyDescent="0.2">
      <c r="A6" s="72" t="s">
        <v>3</v>
      </c>
      <c r="B6" s="66"/>
      <c r="C6" s="66"/>
      <c r="D6" s="65" t="s">
        <v>37</v>
      </c>
      <c r="E6" s="75" t="s">
        <v>60</v>
      </c>
      <c r="F6" s="66"/>
      <c r="G6" s="76"/>
      <c r="H6" s="66"/>
      <c r="I6" s="65" t="s">
        <v>76</v>
      </c>
      <c r="J6" s="65"/>
      <c r="K6" s="66"/>
      <c r="L6" s="66"/>
      <c r="M6" s="77"/>
      <c r="N6" s="29"/>
    </row>
    <row r="7" spans="1:43" x14ac:dyDescent="0.2">
      <c r="A7" s="79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77"/>
      <c r="N7" s="29"/>
    </row>
    <row r="8" spans="1:43" x14ac:dyDescent="0.2">
      <c r="A8" s="72" t="s">
        <v>4</v>
      </c>
      <c r="B8" s="66"/>
      <c r="C8" s="66"/>
      <c r="D8" s="65"/>
      <c r="E8" s="75" t="s">
        <v>61</v>
      </c>
      <c r="F8" s="66"/>
      <c r="G8" s="76"/>
      <c r="H8" s="66"/>
      <c r="I8" s="65" t="s">
        <v>77</v>
      </c>
      <c r="J8" s="65"/>
      <c r="K8" s="66"/>
      <c r="L8" s="66"/>
      <c r="M8" s="77"/>
      <c r="N8" s="29"/>
    </row>
    <row r="9" spans="1:43" x14ac:dyDescent="0.2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8"/>
      <c r="N9" s="29"/>
    </row>
    <row r="10" spans="1:43" x14ac:dyDescent="0.2">
      <c r="A10" s="1" t="s">
        <v>5</v>
      </c>
      <c r="B10" s="9" t="s">
        <v>18</v>
      </c>
      <c r="C10" s="9" t="s">
        <v>19</v>
      </c>
      <c r="D10" s="9" t="s">
        <v>38</v>
      </c>
      <c r="E10" s="9" t="s">
        <v>62</v>
      </c>
      <c r="F10" s="15" t="s">
        <v>68</v>
      </c>
      <c r="G10" s="18" t="s">
        <v>69</v>
      </c>
      <c r="H10" s="67" t="s">
        <v>71</v>
      </c>
      <c r="I10" s="68"/>
      <c r="J10" s="69"/>
      <c r="K10" s="67" t="s">
        <v>81</v>
      </c>
      <c r="L10" s="69"/>
      <c r="M10" s="25" t="s">
        <v>82</v>
      </c>
      <c r="N10" s="30"/>
    </row>
    <row r="11" spans="1:43" x14ac:dyDescent="0.2">
      <c r="A11" s="2" t="s">
        <v>6</v>
      </c>
      <c r="B11" s="10" t="s">
        <v>6</v>
      </c>
      <c r="C11" s="10" t="s">
        <v>6</v>
      </c>
      <c r="D11" s="13" t="s">
        <v>39</v>
      </c>
      <c r="E11" s="10" t="s">
        <v>6</v>
      </c>
      <c r="F11" s="10" t="s">
        <v>6</v>
      </c>
      <c r="G11" s="19" t="s">
        <v>70</v>
      </c>
      <c r="H11" s="20" t="s">
        <v>72</v>
      </c>
      <c r="I11" s="21" t="s">
        <v>78</v>
      </c>
      <c r="J11" s="22" t="s">
        <v>80</v>
      </c>
      <c r="K11" s="20" t="s">
        <v>69</v>
      </c>
      <c r="L11" s="22" t="s">
        <v>80</v>
      </c>
      <c r="M11" s="26" t="s">
        <v>83</v>
      </c>
      <c r="N11" s="30"/>
      <c r="P11" s="24" t="s">
        <v>85</v>
      </c>
      <c r="Q11" s="24" t="s">
        <v>86</v>
      </c>
      <c r="R11" s="24" t="s">
        <v>88</v>
      </c>
      <c r="S11" s="24" t="s">
        <v>89</v>
      </c>
      <c r="T11" s="24" t="s">
        <v>90</v>
      </c>
      <c r="U11" s="24" t="s">
        <v>91</v>
      </c>
      <c r="V11" s="24" t="s">
        <v>92</v>
      </c>
      <c r="W11" s="24" t="s">
        <v>93</v>
      </c>
      <c r="X11" s="24" t="s">
        <v>94</v>
      </c>
    </row>
    <row r="12" spans="1:43" x14ac:dyDescent="0.2">
      <c r="A12" s="3"/>
      <c r="B12" s="11"/>
      <c r="C12" s="11" t="s">
        <v>20</v>
      </c>
      <c r="D12" s="70" t="s">
        <v>40</v>
      </c>
      <c r="E12" s="71"/>
      <c r="F12" s="71"/>
      <c r="G12" s="71"/>
      <c r="H12" s="33">
        <f>SUM(H13:H14)</f>
        <v>0</v>
      </c>
      <c r="I12" s="33">
        <f>SUM(I13:I14)</f>
        <v>0</v>
      </c>
      <c r="J12" s="33">
        <f>H12+I12</f>
        <v>0</v>
      </c>
      <c r="K12" s="23"/>
      <c r="L12" s="33">
        <f>SUM(L13:L14)</f>
        <v>0</v>
      </c>
      <c r="M12" s="23"/>
      <c r="P12" s="34">
        <f>IF(Q12="PR",J12,SUM(O13:O14))</f>
        <v>0</v>
      </c>
      <c r="Q12" s="24" t="s">
        <v>87</v>
      </c>
      <c r="R12" s="34">
        <f>IF(Q12="HS",H12,0)</f>
        <v>0</v>
      </c>
      <c r="S12" s="34">
        <f>IF(Q12="HS",I12-P12,0)</f>
        <v>0</v>
      </c>
      <c r="T12" s="34">
        <f>IF(Q12="PS",H12,0)</f>
        <v>0</v>
      </c>
      <c r="U12" s="34">
        <f>IF(Q12="PS",I12-P12,0)</f>
        <v>0</v>
      </c>
      <c r="V12" s="34">
        <f>IF(Q12="MP",H12,0)</f>
        <v>0</v>
      </c>
      <c r="W12" s="34">
        <f>IF(Q12="MP",I12-P12,0)</f>
        <v>0</v>
      </c>
      <c r="X12" s="34">
        <f>IF(Q12="OM",H12,0)</f>
        <v>0</v>
      </c>
      <c r="Y12" s="24"/>
      <c r="AI12" s="34">
        <f>SUM(Z13:Z14)</f>
        <v>0</v>
      </c>
      <c r="AJ12" s="34">
        <f>SUM(AA13:AA14)</f>
        <v>0</v>
      </c>
      <c r="AK12" s="34">
        <f>SUM(AB13:AB14)</f>
        <v>0</v>
      </c>
    </row>
    <row r="13" spans="1:43" x14ac:dyDescent="0.2">
      <c r="A13" s="4" t="s">
        <v>7</v>
      </c>
      <c r="B13" s="4"/>
      <c r="C13" s="4" t="s">
        <v>21</v>
      </c>
      <c r="D13" s="4" t="s">
        <v>41</v>
      </c>
      <c r="E13" s="4" t="s">
        <v>63</v>
      </c>
      <c r="F13" s="16">
        <v>18.48</v>
      </c>
      <c r="G13" s="16">
        <v>0</v>
      </c>
      <c r="H13" s="16">
        <f>F13*AE13</f>
        <v>0</v>
      </c>
      <c r="I13" s="16">
        <f>J13-H13</f>
        <v>0</v>
      </c>
      <c r="J13" s="16">
        <f>F13*G13</f>
        <v>0</v>
      </c>
      <c r="K13" s="16">
        <v>0</v>
      </c>
      <c r="L13" s="16">
        <f>F13*K13</f>
        <v>0</v>
      </c>
      <c r="M13" s="27" t="s">
        <v>84</v>
      </c>
      <c r="N13" s="27" t="s">
        <v>7</v>
      </c>
      <c r="O13" s="16">
        <f>IF(N13="5",I13,0)</f>
        <v>0</v>
      </c>
      <c r="Z13" s="16">
        <f>IF(AD13=0,J13,0)</f>
        <v>0</v>
      </c>
      <c r="AA13" s="16">
        <f>IF(AD13=15,J13,0)</f>
        <v>0</v>
      </c>
      <c r="AB13" s="16">
        <f>IF(AD13=21,J13,0)</f>
        <v>0</v>
      </c>
      <c r="AD13" s="31">
        <v>21</v>
      </c>
      <c r="AE13" s="31">
        <f>G13*0</f>
        <v>0</v>
      </c>
      <c r="AF13" s="31">
        <f>G13*(1-0)</f>
        <v>0</v>
      </c>
      <c r="AM13" s="31">
        <f>F13*AE13</f>
        <v>0</v>
      </c>
      <c r="AN13" s="31">
        <f>F13*AF13</f>
        <v>0</v>
      </c>
      <c r="AO13" s="32" t="s">
        <v>95</v>
      </c>
      <c r="AP13" s="32" t="s">
        <v>101</v>
      </c>
      <c r="AQ13" s="24" t="s">
        <v>104</v>
      </c>
    </row>
    <row r="14" spans="1:43" x14ac:dyDescent="0.2">
      <c r="A14" s="4" t="s">
        <v>8</v>
      </c>
      <c r="B14" s="4"/>
      <c r="C14" s="4" t="s">
        <v>22</v>
      </c>
      <c r="D14" s="4" t="s">
        <v>42</v>
      </c>
      <c r="E14" s="4" t="s">
        <v>63</v>
      </c>
      <c r="F14" s="16">
        <v>18.48</v>
      </c>
      <c r="G14" s="16">
        <v>0</v>
      </c>
      <c r="H14" s="16">
        <f>F14*AE14</f>
        <v>0</v>
      </c>
      <c r="I14" s="16">
        <f>J14-H14</f>
        <v>0</v>
      </c>
      <c r="J14" s="16">
        <f>F14*G14</f>
        <v>0</v>
      </c>
      <c r="K14" s="16">
        <v>0</v>
      </c>
      <c r="L14" s="16">
        <f>F14*K14</f>
        <v>0</v>
      </c>
      <c r="M14" s="27" t="s">
        <v>84</v>
      </c>
      <c r="N14" s="27" t="s">
        <v>7</v>
      </c>
      <c r="O14" s="16">
        <f>IF(N14="5",I14,0)</f>
        <v>0</v>
      </c>
      <c r="Z14" s="16">
        <f>IF(AD14=0,J14,0)</f>
        <v>0</v>
      </c>
      <c r="AA14" s="16">
        <f>IF(AD14=15,J14,0)</f>
        <v>0</v>
      </c>
      <c r="AB14" s="16">
        <f>IF(AD14=21,J14,0)</f>
        <v>0</v>
      </c>
      <c r="AD14" s="31">
        <v>21</v>
      </c>
      <c r="AE14" s="31">
        <f>G14*0</f>
        <v>0</v>
      </c>
      <c r="AF14" s="31">
        <f>G14*(1-0)</f>
        <v>0</v>
      </c>
      <c r="AM14" s="31">
        <f>F14*AE14</f>
        <v>0</v>
      </c>
      <c r="AN14" s="31">
        <f>F14*AF14</f>
        <v>0</v>
      </c>
      <c r="AO14" s="32" t="s">
        <v>95</v>
      </c>
      <c r="AP14" s="32" t="s">
        <v>101</v>
      </c>
      <c r="AQ14" s="24" t="s">
        <v>104</v>
      </c>
    </row>
    <row r="15" spans="1:43" x14ac:dyDescent="0.2">
      <c r="D15" s="14" t="s">
        <v>43</v>
      </c>
    </row>
    <row r="16" spans="1:43" x14ac:dyDescent="0.2">
      <c r="A16" s="5"/>
      <c r="B16" s="12"/>
      <c r="C16" s="12" t="s">
        <v>23</v>
      </c>
      <c r="D16" s="61" t="s">
        <v>44</v>
      </c>
      <c r="E16" s="62"/>
      <c r="F16" s="62"/>
      <c r="G16" s="62"/>
      <c r="H16" s="34">
        <f>SUM(H17:H17)</f>
        <v>0</v>
      </c>
      <c r="I16" s="34">
        <f>SUM(I17:I17)</f>
        <v>0</v>
      </c>
      <c r="J16" s="34">
        <f>H16+I16</f>
        <v>0</v>
      </c>
      <c r="K16" s="24"/>
      <c r="L16" s="34">
        <f>SUM(L17:L17)</f>
        <v>0</v>
      </c>
      <c r="M16" s="24"/>
      <c r="P16" s="34">
        <f>IF(Q16="PR",J16,SUM(O17:O17))</f>
        <v>0</v>
      </c>
      <c r="Q16" s="24" t="s">
        <v>87</v>
      </c>
      <c r="R16" s="34">
        <f>IF(Q16="HS",H16,0)</f>
        <v>0</v>
      </c>
      <c r="S16" s="34">
        <f>IF(Q16="HS",I16-P16,0)</f>
        <v>0</v>
      </c>
      <c r="T16" s="34">
        <f>IF(Q16="PS",H16,0)</f>
        <v>0</v>
      </c>
      <c r="U16" s="34">
        <f>IF(Q16="PS",I16-P16,0)</f>
        <v>0</v>
      </c>
      <c r="V16" s="34">
        <f>IF(Q16="MP",H16,0)</f>
        <v>0</v>
      </c>
      <c r="W16" s="34">
        <f>IF(Q16="MP",I16-P16,0)</f>
        <v>0</v>
      </c>
      <c r="X16" s="34">
        <f>IF(Q16="OM",H16,0)</f>
        <v>0</v>
      </c>
      <c r="Y16" s="24"/>
      <c r="AI16" s="34">
        <f>SUM(Z17:Z17)</f>
        <v>0</v>
      </c>
      <c r="AJ16" s="34">
        <f>SUM(AA17:AA17)</f>
        <v>0</v>
      </c>
      <c r="AK16" s="34">
        <f>SUM(AB17:AB17)</f>
        <v>0</v>
      </c>
    </row>
    <row r="17" spans="1:43" x14ac:dyDescent="0.2">
      <c r="A17" s="4" t="s">
        <v>9</v>
      </c>
      <c r="B17" s="4"/>
      <c r="C17" s="4" t="s">
        <v>24</v>
      </c>
      <c r="D17" s="4" t="s">
        <v>45</v>
      </c>
      <c r="E17" s="4" t="s">
        <v>63</v>
      </c>
      <c r="F17" s="16">
        <v>18.48</v>
      </c>
      <c r="G17" s="16">
        <v>0</v>
      </c>
      <c r="H17" s="16">
        <f>F17*AE17</f>
        <v>0</v>
      </c>
      <c r="I17" s="16">
        <f>J17-H17</f>
        <v>0</v>
      </c>
      <c r="J17" s="16">
        <f>F17*G17</f>
        <v>0</v>
      </c>
      <c r="K17" s="16">
        <v>0</v>
      </c>
      <c r="L17" s="16">
        <f>F17*K17</f>
        <v>0</v>
      </c>
      <c r="M17" s="27" t="s">
        <v>84</v>
      </c>
      <c r="N17" s="27" t="s">
        <v>7</v>
      </c>
      <c r="O17" s="16">
        <f>IF(N17="5",I17,0)</f>
        <v>0</v>
      </c>
      <c r="Z17" s="16">
        <f>IF(AD17=0,J17,0)</f>
        <v>0</v>
      </c>
      <c r="AA17" s="16">
        <f>IF(AD17=15,J17,0)</f>
        <v>0</v>
      </c>
      <c r="AB17" s="16">
        <f>IF(AD17=21,J17,0)</f>
        <v>0</v>
      </c>
      <c r="AD17" s="31">
        <v>21</v>
      </c>
      <c r="AE17" s="31">
        <f>G17*0</f>
        <v>0</v>
      </c>
      <c r="AF17" s="31">
        <f>G17*(1-0)</f>
        <v>0</v>
      </c>
      <c r="AM17" s="31">
        <f>F17*AE17</f>
        <v>0</v>
      </c>
      <c r="AN17" s="31">
        <f>F17*AF17</f>
        <v>0</v>
      </c>
      <c r="AO17" s="32" t="s">
        <v>96</v>
      </c>
      <c r="AP17" s="32" t="s">
        <v>101</v>
      </c>
      <c r="AQ17" s="24" t="s">
        <v>104</v>
      </c>
    </row>
    <row r="18" spans="1:43" x14ac:dyDescent="0.2">
      <c r="A18" s="5"/>
      <c r="B18" s="12"/>
      <c r="C18" s="12" t="s">
        <v>25</v>
      </c>
      <c r="D18" s="61" t="s">
        <v>46</v>
      </c>
      <c r="E18" s="62"/>
      <c r="F18" s="62"/>
      <c r="G18" s="62"/>
      <c r="H18" s="34">
        <f>SUM(H19:H19)</f>
        <v>0</v>
      </c>
      <c r="I18" s="34">
        <f>SUM(I19:I19)</f>
        <v>0</v>
      </c>
      <c r="J18" s="34">
        <f>H18+I18</f>
        <v>0</v>
      </c>
      <c r="K18" s="24"/>
      <c r="L18" s="34">
        <f>SUM(L19:L19)</f>
        <v>20.36664</v>
      </c>
      <c r="M18" s="24"/>
      <c r="P18" s="34">
        <f>IF(Q18="PR",J18,SUM(O19:O19))</f>
        <v>0</v>
      </c>
      <c r="Q18" s="24" t="s">
        <v>87</v>
      </c>
      <c r="R18" s="34">
        <f>IF(Q18="HS",H18,0)</f>
        <v>0</v>
      </c>
      <c r="S18" s="34">
        <f>IF(Q18="HS",I18-P18,0)</f>
        <v>0</v>
      </c>
      <c r="T18" s="34">
        <f>IF(Q18="PS",H18,0)</f>
        <v>0</v>
      </c>
      <c r="U18" s="34">
        <f>IF(Q18="PS",I18-P18,0)</f>
        <v>0</v>
      </c>
      <c r="V18" s="34">
        <f>IF(Q18="MP",H18,0)</f>
        <v>0</v>
      </c>
      <c r="W18" s="34">
        <f>IF(Q18="MP",I18-P18,0)</f>
        <v>0</v>
      </c>
      <c r="X18" s="34">
        <f>IF(Q18="OM",H18,0)</f>
        <v>0</v>
      </c>
      <c r="Y18" s="24"/>
      <c r="AI18" s="34">
        <f>SUM(Z19:Z19)</f>
        <v>0</v>
      </c>
      <c r="AJ18" s="34">
        <f>SUM(AA19:AA19)</f>
        <v>0</v>
      </c>
      <c r="AK18" s="34">
        <f>SUM(AB19:AB19)</f>
        <v>0</v>
      </c>
    </row>
    <row r="19" spans="1:43" x14ac:dyDescent="0.2">
      <c r="A19" s="4" t="s">
        <v>10</v>
      </c>
      <c r="B19" s="4"/>
      <c r="C19" s="4" t="s">
        <v>26</v>
      </c>
      <c r="D19" s="4" t="s">
        <v>47</v>
      </c>
      <c r="E19" s="4" t="s">
        <v>64</v>
      </c>
      <c r="F19" s="16">
        <v>168</v>
      </c>
      <c r="G19" s="16">
        <v>0</v>
      </c>
      <c r="H19" s="16">
        <f>F19*AE19</f>
        <v>0</v>
      </c>
      <c r="I19" s="16">
        <f>J19-H19</f>
        <v>0</v>
      </c>
      <c r="J19" s="16">
        <f>F19*G19</f>
        <v>0</v>
      </c>
      <c r="K19" s="16">
        <v>0.12123</v>
      </c>
      <c r="L19" s="16">
        <f>F19*K19</f>
        <v>20.36664</v>
      </c>
      <c r="M19" s="27" t="s">
        <v>84</v>
      </c>
      <c r="N19" s="27" t="s">
        <v>7</v>
      </c>
      <c r="O19" s="16">
        <f>IF(N19="5",I19,0)</f>
        <v>0</v>
      </c>
      <c r="Z19" s="16">
        <f>IF(AD19=0,J19,0)</f>
        <v>0</v>
      </c>
      <c r="AA19" s="16">
        <f>IF(AD19=15,J19,0)</f>
        <v>0</v>
      </c>
      <c r="AB19" s="16">
        <f>IF(AD19=21,J19,0)</f>
        <v>0</v>
      </c>
      <c r="AD19" s="31">
        <v>21</v>
      </c>
      <c r="AE19" s="31">
        <f>G19*0.687547169811321</f>
        <v>0</v>
      </c>
      <c r="AF19" s="31">
        <f>G19*(1-0.687547169811321)</f>
        <v>0</v>
      </c>
      <c r="AM19" s="31">
        <f>F19*AE19</f>
        <v>0</v>
      </c>
      <c r="AN19" s="31">
        <f>F19*AF19</f>
        <v>0</v>
      </c>
      <c r="AO19" s="32" t="s">
        <v>97</v>
      </c>
      <c r="AP19" s="32" t="s">
        <v>102</v>
      </c>
      <c r="AQ19" s="24" t="s">
        <v>104</v>
      </c>
    </row>
    <row r="20" spans="1:43" x14ac:dyDescent="0.2">
      <c r="A20" s="5"/>
      <c r="B20" s="12"/>
      <c r="C20" s="12" t="s">
        <v>27</v>
      </c>
      <c r="D20" s="61" t="s">
        <v>48</v>
      </c>
      <c r="E20" s="62"/>
      <c r="F20" s="62"/>
      <c r="G20" s="62"/>
      <c r="H20" s="34">
        <f>SUM(H21:H23)</f>
        <v>0</v>
      </c>
      <c r="I20" s="34">
        <f>SUM(I21:I23)</f>
        <v>0</v>
      </c>
      <c r="J20" s="34">
        <f>H20+I20</f>
        <v>0</v>
      </c>
      <c r="K20" s="24"/>
      <c r="L20" s="34">
        <f>SUM(L21:L23)</f>
        <v>92.067760000000007</v>
      </c>
      <c r="M20" s="24"/>
      <c r="P20" s="34">
        <f>IF(Q20="PR",J20,SUM(O21:O23))</f>
        <v>0</v>
      </c>
      <c r="Q20" s="24" t="s">
        <v>87</v>
      </c>
      <c r="R20" s="34">
        <f>IF(Q20="HS",H20,0)</f>
        <v>0</v>
      </c>
      <c r="S20" s="34">
        <f>IF(Q20="HS",I20-P20,0)</f>
        <v>0</v>
      </c>
      <c r="T20" s="34">
        <f>IF(Q20="PS",H20,0)</f>
        <v>0</v>
      </c>
      <c r="U20" s="34">
        <f>IF(Q20="PS",I20-P20,0)</f>
        <v>0</v>
      </c>
      <c r="V20" s="34">
        <f>IF(Q20="MP",H20,0)</f>
        <v>0</v>
      </c>
      <c r="W20" s="34">
        <f>IF(Q20="MP",I20-P20,0)</f>
        <v>0</v>
      </c>
      <c r="X20" s="34">
        <f>IF(Q20="OM",H20,0)</f>
        <v>0</v>
      </c>
      <c r="Y20" s="24"/>
      <c r="AI20" s="34">
        <f>SUM(Z21:Z23)</f>
        <v>0</v>
      </c>
      <c r="AJ20" s="34">
        <f>SUM(AA21:AA23)</f>
        <v>0</v>
      </c>
      <c r="AK20" s="34">
        <f>SUM(AB21:AB23)</f>
        <v>0</v>
      </c>
    </row>
    <row r="21" spans="1:43" x14ac:dyDescent="0.2">
      <c r="A21" s="4" t="s">
        <v>11</v>
      </c>
      <c r="B21" s="4"/>
      <c r="C21" s="4" t="s">
        <v>28</v>
      </c>
      <c r="D21" s="4" t="s">
        <v>49</v>
      </c>
      <c r="E21" s="4" t="s">
        <v>64</v>
      </c>
      <c r="F21" s="16">
        <v>168</v>
      </c>
      <c r="G21" s="16">
        <v>0</v>
      </c>
      <c r="H21" s="16">
        <f>F21*AE21</f>
        <v>0</v>
      </c>
      <c r="I21" s="16">
        <f>J21-H21</f>
        <v>0</v>
      </c>
      <c r="J21" s="16">
        <f>F21*G21</f>
        <v>0</v>
      </c>
      <c r="K21" s="16">
        <v>1.0619999999999999E-2</v>
      </c>
      <c r="L21" s="16">
        <f>F21*K21</f>
        <v>1.78416</v>
      </c>
      <c r="M21" s="27" t="s">
        <v>84</v>
      </c>
      <c r="N21" s="27" t="s">
        <v>7</v>
      </c>
      <c r="O21" s="16">
        <f>IF(N21="5",I21,0)</f>
        <v>0</v>
      </c>
      <c r="Z21" s="16">
        <f>IF(AD21=0,J21,0)</f>
        <v>0</v>
      </c>
      <c r="AA21" s="16">
        <f>IF(AD21=15,J21,0)</f>
        <v>0</v>
      </c>
      <c r="AB21" s="16">
        <f>IF(AD21=21,J21,0)</f>
        <v>0</v>
      </c>
      <c r="AD21" s="31">
        <v>21</v>
      </c>
      <c r="AE21" s="31">
        <f>G21*0.561761546723953</f>
        <v>0</v>
      </c>
      <c r="AF21" s="31">
        <f>G21*(1-0.561761546723953)</f>
        <v>0</v>
      </c>
      <c r="AM21" s="31">
        <f>F21*AE21</f>
        <v>0</v>
      </c>
      <c r="AN21" s="31">
        <f>F21*AF21</f>
        <v>0</v>
      </c>
      <c r="AO21" s="32" t="s">
        <v>98</v>
      </c>
      <c r="AP21" s="32" t="s">
        <v>102</v>
      </c>
      <c r="AQ21" s="24" t="s">
        <v>104</v>
      </c>
    </row>
    <row r="22" spans="1:43" x14ac:dyDescent="0.2">
      <c r="A22" s="4" t="s">
        <v>12</v>
      </c>
      <c r="B22" s="4"/>
      <c r="C22" s="4" t="s">
        <v>29</v>
      </c>
      <c r="D22" s="4" t="s">
        <v>50</v>
      </c>
      <c r="E22" s="4" t="s">
        <v>64</v>
      </c>
      <c r="F22" s="16">
        <v>578</v>
      </c>
      <c r="G22" s="16">
        <v>0</v>
      </c>
      <c r="H22" s="16">
        <f>F22*AE22</f>
        <v>0</v>
      </c>
      <c r="I22" s="16">
        <f>J22-H22</f>
        <v>0</v>
      </c>
      <c r="J22" s="16">
        <f>F22*G22</f>
        <v>0</v>
      </c>
      <c r="K22" s="16">
        <v>6.0999999999999997E-4</v>
      </c>
      <c r="L22" s="16">
        <f>F22*K22</f>
        <v>0.35258</v>
      </c>
      <c r="M22" s="27" t="s">
        <v>84</v>
      </c>
      <c r="N22" s="27" t="s">
        <v>7</v>
      </c>
      <c r="O22" s="16">
        <f>IF(N22="5",I22,0)</f>
        <v>0</v>
      </c>
      <c r="Z22" s="16">
        <f>IF(AD22=0,J22,0)</f>
        <v>0</v>
      </c>
      <c r="AA22" s="16">
        <f>IF(AD22=15,J22,0)</f>
        <v>0</v>
      </c>
      <c r="AB22" s="16">
        <f>IF(AD22=21,J22,0)</f>
        <v>0</v>
      </c>
      <c r="AD22" s="31">
        <v>21</v>
      </c>
      <c r="AE22" s="31">
        <f>G22*0.936768149882904</f>
        <v>0</v>
      </c>
      <c r="AF22" s="31">
        <f>G22*(1-0.936768149882904)</f>
        <v>0</v>
      </c>
      <c r="AM22" s="31">
        <f>F22*AE22</f>
        <v>0</v>
      </c>
      <c r="AN22" s="31">
        <f>F22*AF22</f>
        <v>0</v>
      </c>
      <c r="AO22" s="32" t="s">
        <v>98</v>
      </c>
      <c r="AP22" s="32" t="s">
        <v>102</v>
      </c>
      <c r="AQ22" s="24" t="s">
        <v>104</v>
      </c>
    </row>
    <row r="23" spans="1:43" x14ac:dyDescent="0.2">
      <c r="A23" s="4" t="s">
        <v>13</v>
      </c>
      <c r="B23" s="4"/>
      <c r="C23" s="4" t="s">
        <v>30</v>
      </c>
      <c r="D23" s="4" t="s">
        <v>51</v>
      </c>
      <c r="E23" s="4" t="s">
        <v>64</v>
      </c>
      <c r="F23" s="16">
        <v>578</v>
      </c>
      <c r="G23" s="16">
        <v>0</v>
      </c>
      <c r="H23" s="16">
        <f>F23*AE23</f>
        <v>0</v>
      </c>
      <c r="I23" s="16">
        <f>J23-H23</f>
        <v>0</v>
      </c>
      <c r="J23" s="16">
        <f>F23*G23</f>
        <v>0</v>
      </c>
      <c r="K23" s="16">
        <v>0.15559000000000001</v>
      </c>
      <c r="L23" s="16">
        <f>F23*K23</f>
        <v>89.931020000000004</v>
      </c>
      <c r="M23" s="27" t="s">
        <v>84</v>
      </c>
      <c r="N23" s="27" t="s">
        <v>7</v>
      </c>
      <c r="O23" s="16">
        <f>IF(N23="5",I23,0)</f>
        <v>0</v>
      </c>
      <c r="Z23" s="16">
        <f>IF(AD23=0,J23,0)</f>
        <v>0</v>
      </c>
      <c r="AA23" s="16">
        <f>IF(AD23=15,J23,0)</f>
        <v>0</v>
      </c>
      <c r="AB23" s="16">
        <f>IF(AD23=21,J23,0)</f>
        <v>0</v>
      </c>
      <c r="AD23" s="31">
        <v>21</v>
      </c>
      <c r="AE23" s="31">
        <f>G23*0.629791666666667</f>
        <v>0</v>
      </c>
      <c r="AF23" s="31">
        <f>G23*(1-0.629791666666667)</f>
        <v>0</v>
      </c>
      <c r="AM23" s="31">
        <f>F23*AE23</f>
        <v>0</v>
      </c>
      <c r="AN23" s="31">
        <f>F23*AF23</f>
        <v>0</v>
      </c>
      <c r="AO23" s="32" t="s">
        <v>98</v>
      </c>
      <c r="AP23" s="32" t="s">
        <v>102</v>
      </c>
      <c r="AQ23" s="24" t="s">
        <v>104</v>
      </c>
    </row>
    <row r="24" spans="1:43" x14ac:dyDescent="0.2">
      <c r="D24" s="14" t="s">
        <v>52</v>
      </c>
    </row>
    <row r="25" spans="1:43" x14ac:dyDescent="0.2">
      <c r="A25" s="5"/>
      <c r="B25" s="12"/>
      <c r="C25" s="12" t="s">
        <v>31</v>
      </c>
      <c r="D25" s="61" t="s">
        <v>53</v>
      </c>
      <c r="E25" s="62"/>
      <c r="F25" s="62"/>
      <c r="G25" s="62"/>
      <c r="H25" s="34">
        <f>SUM(H26:H27)</f>
        <v>0</v>
      </c>
      <c r="I25" s="34">
        <f>SUM(I26:I27)</f>
        <v>0</v>
      </c>
      <c r="J25" s="34">
        <f>H25+I25</f>
        <v>0</v>
      </c>
      <c r="K25" s="24"/>
      <c r="L25" s="34">
        <f>SUM(L26:L27)</f>
        <v>0</v>
      </c>
      <c r="M25" s="24"/>
      <c r="P25" s="34">
        <f>IF(Q25="PR",J25,SUM(O26:O27))</f>
        <v>0</v>
      </c>
      <c r="Q25" s="24" t="s">
        <v>87</v>
      </c>
      <c r="R25" s="34">
        <f>IF(Q25="HS",H25,0)</f>
        <v>0</v>
      </c>
      <c r="S25" s="34">
        <f>IF(Q25="HS",I25-P25,0)</f>
        <v>0</v>
      </c>
      <c r="T25" s="34">
        <f>IF(Q25="PS",H25,0)</f>
        <v>0</v>
      </c>
      <c r="U25" s="34">
        <f>IF(Q25="PS",I25-P25,0)</f>
        <v>0</v>
      </c>
      <c r="V25" s="34">
        <f>IF(Q25="MP",H25,0)</f>
        <v>0</v>
      </c>
      <c r="W25" s="34">
        <f>IF(Q25="MP",I25-P25,0)</f>
        <v>0</v>
      </c>
      <c r="X25" s="34">
        <f>IF(Q25="OM",H25,0)</f>
        <v>0</v>
      </c>
      <c r="Y25" s="24"/>
      <c r="AI25" s="34">
        <f>SUM(Z26:Z27)</f>
        <v>0</v>
      </c>
      <c r="AJ25" s="34">
        <f>SUM(AA26:AA27)</f>
        <v>0</v>
      </c>
      <c r="AK25" s="34">
        <f>SUM(AB26:AB27)</f>
        <v>0</v>
      </c>
    </row>
    <row r="26" spans="1:43" x14ac:dyDescent="0.2">
      <c r="A26" s="4" t="s">
        <v>14</v>
      </c>
      <c r="B26" s="4"/>
      <c r="C26" s="4" t="s">
        <v>32</v>
      </c>
      <c r="D26" s="4" t="s">
        <v>54</v>
      </c>
      <c r="E26" s="4" t="s">
        <v>65</v>
      </c>
      <c r="F26" s="16">
        <v>9</v>
      </c>
      <c r="G26" s="16">
        <v>0</v>
      </c>
      <c r="H26" s="16">
        <f>F26*AE26</f>
        <v>0</v>
      </c>
      <c r="I26" s="16">
        <f>J26-H26</f>
        <v>0</v>
      </c>
      <c r="J26" s="16">
        <f>F26*G26</f>
        <v>0</v>
      </c>
      <c r="K26" s="16">
        <v>0</v>
      </c>
      <c r="L26" s="16">
        <f>F26*K26</f>
        <v>0</v>
      </c>
      <c r="M26" s="27" t="s">
        <v>84</v>
      </c>
      <c r="N26" s="27" t="s">
        <v>7</v>
      </c>
      <c r="O26" s="16">
        <f>IF(N26="5",I26,0)</f>
        <v>0</v>
      </c>
      <c r="Z26" s="16">
        <f>IF(AD26=0,J26,0)</f>
        <v>0</v>
      </c>
      <c r="AA26" s="16">
        <f>IF(AD26=15,J26,0)</f>
        <v>0</v>
      </c>
      <c r="AB26" s="16">
        <f>IF(AD26=21,J26,0)</f>
        <v>0</v>
      </c>
      <c r="AD26" s="31">
        <v>21</v>
      </c>
      <c r="AE26" s="31">
        <f>G26*0.637895602137279</f>
        <v>0</v>
      </c>
      <c r="AF26" s="31">
        <f>G26*(1-0.637895602137279)</f>
        <v>0</v>
      </c>
      <c r="AM26" s="31">
        <f>F26*AE26</f>
        <v>0</v>
      </c>
      <c r="AN26" s="31">
        <f>F26*AF26</f>
        <v>0</v>
      </c>
      <c r="AO26" s="32" t="s">
        <v>99</v>
      </c>
      <c r="AP26" s="32" t="s">
        <v>103</v>
      </c>
      <c r="AQ26" s="24" t="s">
        <v>104</v>
      </c>
    </row>
    <row r="27" spans="1:43" x14ac:dyDescent="0.2">
      <c r="A27" s="4" t="s">
        <v>15</v>
      </c>
      <c r="B27" s="4"/>
      <c r="C27" s="4" t="s">
        <v>33</v>
      </c>
      <c r="D27" s="4" t="s">
        <v>55</v>
      </c>
      <c r="E27" s="4" t="s">
        <v>66</v>
      </c>
      <c r="F27" s="16">
        <v>1</v>
      </c>
      <c r="G27" s="16">
        <v>0</v>
      </c>
      <c r="H27" s="16">
        <f>F27*AE27</f>
        <v>0</v>
      </c>
      <c r="I27" s="16">
        <f>J27-H27</f>
        <v>0</v>
      </c>
      <c r="J27" s="16">
        <f>F27*G27</f>
        <v>0</v>
      </c>
      <c r="K27" s="16">
        <v>0</v>
      </c>
      <c r="L27" s="16">
        <f>F27*K27</f>
        <v>0</v>
      </c>
      <c r="M27" s="27" t="s">
        <v>84</v>
      </c>
      <c r="N27" s="27" t="s">
        <v>7</v>
      </c>
      <c r="O27" s="16">
        <f>IF(N27="5",I27,0)</f>
        <v>0</v>
      </c>
      <c r="Z27" s="16">
        <f>IF(AD27=0,J27,0)</f>
        <v>0</v>
      </c>
      <c r="AA27" s="16">
        <f>IF(AD27=15,J27,0)</f>
        <v>0</v>
      </c>
      <c r="AB27" s="16">
        <f>IF(AD27=21,J27,0)</f>
        <v>0</v>
      </c>
      <c r="AD27" s="31">
        <v>21</v>
      </c>
      <c r="AE27" s="31">
        <f>G27*0</f>
        <v>0</v>
      </c>
      <c r="AF27" s="31">
        <f>G27*(1-0)</f>
        <v>0</v>
      </c>
      <c r="AM27" s="31">
        <f>F27*AE27</f>
        <v>0</v>
      </c>
      <c r="AN27" s="31">
        <f>F27*AF27</f>
        <v>0</v>
      </c>
      <c r="AO27" s="32" t="s">
        <v>99</v>
      </c>
      <c r="AP27" s="32" t="s">
        <v>103</v>
      </c>
      <c r="AQ27" s="24" t="s">
        <v>104</v>
      </c>
    </row>
    <row r="28" spans="1:43" x14ac:dyDescent="0.2">
      <c r="A28" s="5"/>
      <c r="B28" s="12"/>
      <c r="C28" s="12" t="s">
        <v>34</v>
      </c>
      <c r="D28" s="61" t="s">
        <v>56</v>
      </c>
      <c r="E28" s="62"/>
      <c r="F28" s="62"/>
      <c r="G28" s="62"/>
      <c r="H28" s="34">
        <f>SUM(H29:H29)</f>
        <v>0</v>
      </c>
      <c r="I28" s="34">
        <f>SUM(I29:I29)</f>
        <v>0</v>
      </c>
      <c r="J28" s="34">
        <f>H28+I28</f>
        <v>0</v>
      </c>
      <c r="K28" s="24"/>
      <c r="L28" s="34">
        <f>SUM(L29:L29)</f>
        <v>0</v>
      </c>
      <c r="M28" s="24"/>
      <c r="P28" s="34">
        <f>IF(Q28="PR",J28,SUM(O29:O29))</f>
        <v>0</v>
      </c>
      <c r="Q28" s="24" t="s">
        <v>87</v>
      </c>
      <c r="R28" s="34">
        <f>IF(Q28="HS",H28,0)</f>
        <v>0</v>
      </c>
      <c r="S28" s="34">
        <f>IF(Q28="HS",I28-P28,0)</f>
        <v>0</v>
      </c>
      <c r="T28" s="34">
        <f>IF(Q28="PS",H28,0)</f>
        <v>0</v>
      </c>
      <c r="U28" s="34">
        <f>IF(Q28="PS",I28-P28,0)</f>
        <v>0</v>
      </c>
      <c r="V28" s="34">
        <f>IF(Q28="MP",H28,0)</f>
        <v>0</v>
      </c>
      <c r="W28" s="34">
        <f>IF(Q28="MP",I28-P28,0)</f>
        <v>0</v>
      </c>
      <c r="X28" s="34">
        <f>IF(Q28="OM",H28,0)</f>
        <v>0</v>
      </c>
      <c r="Y28" s="24"/>
      <c r="AI28" s="34">
        <f>SUM(Z29:Z29)</f>
        <v>0</v>
      </c>
      <c r="AJ28" s="34">
        <f>SUM(AA29:AA29)</f>
        <v>0</v>
      </c>
      <c r="AK28" s="34">
        <f>SUM(AB29:AB29)</f>
        <v>0</v>
      </c>
    </row>
    <row r="29" spans="1:43" x14ac:dyDescent="0.2">
      <c r="A29" s="6" t="s">
        <v>16</v>
      </c>
      <c r="B29" s="6"/>
      <c r="C29" s="6" t="s">
        <v>35</v>
      </c>
      <c r="D29" s="6" t="s">
        <v>57</v>
      </c>
      <c r="E29" s="6" t="s">
        <v>67</v>
      </c>
      <c r="F29" s="17">
        <v>112.43300000000001</v>
      </c>
      <c r="G29" s="17">
        <v>0</v>
      </c>
      <c r="H29" s="17">
        <f>F29*AE29</f>
        <v>0</v>
      </c>
      <c r="I29" s="17">
        <f>J29-H29</f>
        <v>0</v>
      </c>
      <c r="J29" s="17">
        <f>F29*G29</f>
        <v>0</v>
      </c>
      <c r="K29" s="17">
        <v>0</v>
      </c>
      <c r="L29" s="17">
        <f>F29*K29</f>
        <v>0</v>
      </c>
      <c r="M29" s="28" t="s">
        <v>84</v>
      </c>
      <c r="N29" s="27" t="s">
        <v>11</v>
      </c>
      <c r="O29" s="16">
        <f>IF(N29="5",I29,0)</f>
        <v>0</v>
      </c>
      <c r="Z29" s="16">
        <f>IF(AD29=0,J29,0)</f>
        <v>0</v>
      </c>
      <c r="AA29" s="16">
        <f>IF(AD29=15,J29,0)</f>
        <v>0</v>
      </c>
      <c r="AB29" s="16">
        <f>IF(AD29=21,J29,0)</f>
        <v>0</v>
      </c>
      <c r="AD29" s="31">
        <v>21</v>
      </c>
      <c r="AE29" s="31">
        <f>G29*0</f>
        <v>0</v>
      </c>
      <c r="AF29" s="31">
        <f>G29*(1-0)</f>
        <v>0</v>
      </c>
      <c r="AM29" s="31">
        <f>F29*AE29</f>
        <v>0</v>
      </c>
      <c r="AN29" s="31">
        <f>F29*AF29</f>
        <v>0</v>
      </c>
      <c r="AO29" s="32" t="s">
        <v>100</v>
      </c>
      <c r="AP29" s="32" t="s">
        <v>103</v>
      </c>
      <c r="AQ29" s="24" t="s">
        <v>104</v>
      </c>
    </row>
    <row r="30" spans="1:43" x14ac:dyDescent="0.2">
      <c r="A30" s="7"/>
      <c r="B30" s="7"/>
      <c r="C30" s="7"/>
      <c r="D30" s="7"/>
      <c r="E30" s="7"/>
      <c r="F30" s="7"/>
      <c r="G30" s="7"/>
      <c r="H30" s="63" t="s">
        <v>73</v>
      </c>
      <c r="I30" s="64"/>
      <c r="J30" s="35">
        <f>J12+J16+J18+J20+J25+J28</f>
        <v>0</v>
      </c>
      <c r="K30" s="7"/>
      <c r="L30" s="7"/>
      <c r="M30" s="7"/>
      <c r="Z30" s="36">
        <f>SUM(Z13:Z29)</f>
        <v>0</v>
      </c>
      <c r="AA30" s="36">
        <f>SUM(AA13:AA29)</f>
        <v>0</v>
      </c>
      <c r="AB30" s="36">
        <f>SUM(AB13:AB29)</f>
        <v>0</v>
      </c>
    </row>
    <row r="31" spans="1:43" ht="11.25" customHeight="1" x14ac:dyDescent="0.2">
      <c r="A31" s="8" t="s">
        <v>17</v>
      </c>
    </row>
    <row r="32" spans="1:43" ht="409.6" hidden="1" customHeight="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</sheetData>
  <mergeCells count="35">
    <mergeCell ref="A1:M1"/>
    <mergeCell ref="A2:C3"/>
    <mergeCell ref="D2:D3"/>
    <mergeCell ref="E2:F3"/>
    <mergeCell ref="G2:H3"/>
    <mergeCell ref="I2:I3"/>
    <mergeCell ref="J2:M3"/>
    <mergeCell ref="A4:C5"/>
    <mergeCell ref="D4:D5"/>
    <mergeCell ref="E4:F5"/>
    <mergeCell ref="G4:H5"/>
    <mergeCell ref="I4:I5"/>
    <mergeCell ref="J4:M5"/>
    <mergeCell ref="A6:C7"/>
    <mergeCell ref="D6:D7"/>
    <mergeCell ref="E6:F7"/>
    <mergeCell ref="G6:H7"/>
    <mergeCell ref="I6:I7"/>
    <mergeCell ref="J6:M7"/>
    <mergeCell ref="A8:C9"/>
    <mergeCell ref="D8:D9"/>
    <mergeCell ref="E8:F9"/>
    <mergeCell ref="G8:H9"/>
    <mergeCell ref="I8:I9"/>
    <mergeCell ref="J8:M9"/>
    <mergeCell ref="D25:G25"/>
    <mergeCell ref="D28:G28"/>
    <mergeCell ref="H30:I30"/>
    <mergeCell ref="A32:M32"/>
    <mergeCell ref="H10:J10"/>
    <mergeCell ref="K10:L10"/>
    <mergeCell ref="D12:G12"/>
    <mergeCell ref="D16:G16"/>
    <mergeCell ref="D18:G18"/>
    <mergeCell ref="D20:G20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C2" sqref="C2:D3"/>
    </sheetView>
  </sheetViews>
  <sheetFormatPr defaultColWidth="11.5703125" defaultRowHeight="12.75" x14ac:dyDescent="0.2"/>
  <cols>
    <col min="1" max="2" width="9.140625" customWidth="1"/>
    <col min="3" max="3" width="13.28515625" customWidth="1"/>
    <col min="4" max="4" width="47.85546875" customWidth="1"/>
    <col min="5" max="5" width="14.5703125" customWidth="1"/>
    <col min="6" max="6" width="24.140625" customWidth="1"/>
    <col min="7" max="7" width="20.42578125" customWidth="1"/>
    <col min="8" max="8" width="16.42578125" customWidth="1"/>
  </cols>
  <sheetData>
    <row r="1" spans="1:9" ht="72.95" customHeight="1" x14ac:dyDescent="0.35">
      <c r="A1" s="80" t="s">
        <v>105</v>
      </c>
      <c r="B1" s="81"/>
      <c r="C1" s="81"/>
      <c r="D1" s="81"/>
      <c r="E1" s="81"/>
      <c r="F1" s="81"/>
      <c r="G1" s="81"/>
      <c r="H1" s="81"/>
    </row>
    <row r="2" spans="1:9" x14ac:dyDescent="0.2">
      <c r="A2" s="82" t="s">
        <v>1</v>
      </c>
      <c r="B2" s="83"/>
      <c r="C2" s="84" t="s">
        <v>153</v>
      </c>
      <c r="D2" s="64"/>
      <c r="E2" s="87" t="s">
        <v>74</v>
      </c>
      <c r="F2" s="87" t="s">
        <v>79</v>
      </c>
      <c r="G2" s="83"/>
      <c r="H2" s="88"/>
      <c r="I2" s="29"/>
    </row>
    <row r="3" spans="1:9" x14ac:dyDescent="0.2">
      <c r="A3" s="79"/>
      <c r="B3" s="66"/>
      <c r="C3" s="85"/>
      <c r="D3" s="85"/>
      <c r="E3" s="66"/>
      <c r="F3" s="66"/>
      <c r="G3" s="66"/>
      <c r="H3" s="77"/>
      <c r="I3" s="29"/>
    </row>
    <row r="4" spans="1:9" x14ac:dyDescent="0.2">
      <c r="A4" s="72" t="s">
        <v>2</v>
      </c>
      <c r="B4" s="66"/>
      <c r="C4" s="65" t="s">
        <v>36</v>
      </c>
      <c r="D4" s="66"/>
      <c r="E4" s="65" t="s">
        <v>75</v>
      </c>
      <c r="F4" s="65"/>
      <c r="G4" s="66"/>
      <c r="H4" s="77"/>
      <c r="I4" s="29"/>
    </row>
    <row r="5" spans="1:9" x14ac:dyDescent="0.2">
      <c r="A5" s="79"/>
      <c r="B5" s="66"/>
      <c r="C5" s="66"/>
      <c r="D5" s="66"/>
      <c r="E5" s="66"/>
      <c r="F5" s="66"/>
      <c r="G5" s="66"/>
      <c r="H5" s="77"/>
      <c r="I5" s="29"/>
    </row>
    <row r="6" spans="1:9" x14ac:dyDescent="0.2">
      <c r="A6" s="72" t="s">
        <v>3</v>
      </c>
      <c r="B6" s="66"/>
      <c r="C6" s="65" t="s">
        <v>37</v>
      </c>
      <c r="D6" s="66"/>
      <c r="E6" s="65" t="s">
        <v>76</v>
      </c>
      <c r="F6" s="65"/>
      <c r="G6" s="66"/>
      <c r="H6" s="77"/>
      <c r="I6" s="29"/>
    </row>
    <row r="7" spans="1:9" x14ac:dyDescent="0.2">
      <c r="A7" s="79"/>
      <c r="B7" s="66"/>
      <c r="C7" s="66"/>
      <c r="D7" s="66"/>
      <c r="E7" s="66"/>
      <c r="F7" s="66"/>
      <c r="G7" s="66"/>
      <c r="H7" s="77"/>
      <c r="I7" s="29"/>
    </row>
    <row r="8" spans="1:9" x14ac:dyDescent="0.2">
      <c r="A8" s="72" t="s">
        <v>77</v>
      </c>
      <c r="B8" s="66"/>
      <c r="C8" s="65"/>
      <c r="D8" s="66"/>
      <c r="E8" s="75" t="s">
        <v>61</v>
      </c>
      <c r="F8" s="76"/>
      <c r="G8" s="66"/>
      <c r="H8" s="77"/>
      <c r="I8" s="29"/>
    </row>
    <row r="9" spans="1:9" x14ac:dyDescent="0.2">
      <c r="A9" s="73"/>
      <c r="B9" s="74"/>
      <c r="C9" s="74"/>
      <c r="D9" s="74"/>
      <c r="E9" s="74"/>
      <c r="F9" s="74"/>
      <c r="G9" s="74"/>
      <c r="H9" s="78"/>
      <c r="I9" s="29"/>
    </row>
    <row r="10" spans="1:9" x14ac:dyDescent="0.2">
      <c r="A10" s="37" t="s">
        <v>5</v>
      </c>
      <c r="B10" s="39" t="s">
        <v>18</v>
      </c>
      <c r="C10" s="39" t="s">
        <v>19</v>
      </c>
      <c r="D10" s="39" t="s">
        <v>38</v>
      </c>
      <c r="E10" s="39" t="s">
        <v>62</v>
      </c>
      <c r="F10" s="39" t="s">
        <v>39</v>
      </c>
      <c r="G10" s="40" t="s">
        <v>68</v>
      </c>
      <c r="H10" s="42" t="s">
        <v>106</v>
      </c>
      <c r="I10" s="30"/>
    </row>
    <row r="11" spans="1:9" x14ac:dyDescent="0.2">
      <c r="A11" s="38" t="s">
        <v>7</v>
      </c>
      <c r="B11" s="38"/>
      <c r="C11" s="38" t="s">
        <v>21</v>
      </c>
      <c r="D11" s="38" t="s">
        <v>41</v>
      </c>
      <c r="E11" s="38" t="s">
        <v>63</v>
      </c>
      <c r="F11" s="38"/>
      <c r="G11" s="41">
        <v>18.48</v>
      </c>
      <c r="H11" s="43" t="s">
        <v>84</v>
      </c>
    </row>
    <row r="12" spans="1:9" x14ac:dyDescent="0.2">
      <c r="A12" s="4" t="s">
        <v>8</v>
      </c>
      <c r="B12" s="4"/>
      <c r="C12" s="4" t="s">
        <v>22</v>
      </c>
      <c r="D12" s="4" t="s">
        <v>42</v>
      </c>
      <c r="E12" s="4" t="s">
        <v>63</v>
      </c>
      <c r="F12" s="4"/>
      <c r="G12" s="16">
        <v>18.48</v>
      </c>
      <c r="H12" s="27" t="s">
        <v>84</v>
      </c>
    </row>
    <row r="13" spans="1:9" x14ac:dyDescent="0.2">
      <c r="D13" s="14" t="s">
        <v>43</v>
      </c>
    </row>
    <row r="14" spans="1:9" x14ac:dyDescent="0.2">
      <c r="A14" s="4" t="s">
        <v>9</v>
      </c>
      <c r="B14" s="4"/>
      <c r="C14" s="4" t="s">
        <v>24</v>
      </c>
      <c r="D14" s="4" t="s">
        <v>45</v>
      </c>
      <c r="E14" s="4" t="s">
        <v>63</v>
      </c>
      <c r="F14" s="4"/>
      <c r="G14" s="16">
        <v>18.48</v>
      </c>
      <c r="H14" s="27" t="s">
        <v>84</v>
      </c>
    </row>
    <row r="15" spans="1:9" x14ac:dyDescent="0.2">
      <c r="A15" s="4" t="s">
        <v>10</v>
      </c>
      <c r="B15" s="4"/>
      <c r="C15" s="4" t="s">
        <v>26</v>
      </c>
      <c r="D15" s="4" t="s">
        <v>47</v>
      </c>
      <c r="E15" s="4" t="s">
        <v>64</v>
      </c>
      <c r="F15" s="4"/>
      <c r="G15" s="16">
        <v>168</v>
      </c>
      <c r="H15" s="27" t="s">
        <v>84</v>
      </c>
    </row>
    <row r="16" spans="1:9" x14ac:dyDescent="0.2">
      <c r="A16" s="4" t="s">
        <v>11</v>
      </c>
      <c r="B16" s="4"/>
      <c r="C16" s="4" t="s">
        <v>28</v>
      </c>
      <c r="D16" s="4" t="s">
        <v>49</v>
      </c>
      <c r="E16" s="4" t="s">
        <v>64</v>
      </c>
      <c r="F16" s="4"/>
      <c r="G16" s="16">
        <v>168</v>
      </c>
      <c r="H16" s="27" t="s">
        <v>84</v>
      </c>
    </row>
    <row r="17" spans="1:8" x14ac:dyDescent="0.2">
      <c r="A17" s="4" t="s">
        <v>12</v>
      </c>
      <c r="B17" s="4"/>
      <c r="C17" s="4" t="s">
        <v>29</v>
      </c>
      <c r="D17" s="4" t="s">
        <v>50</v>
      </c>
      <c r="E17" s="4" t="s">
        <v>64</v>
      </c>
      <c r="F17" s="4"/>
      <c r="G17" s="16">
        <v>578</v>
      </c>
      <c r="H17" s="27" t="s">
        <v>84</v>
      </c>
    </row>
    <row r="18" spans="1:8" x14ac:dyDescent="0.2">
      <c r="A18" s="4" t="s">
        <v>13</v>
      </c>
      <c r="B18" s="4"/>
      <c r="C18" s="4" t="s">
        <v>30</v>
      </c>
      <c r="D18" s="4" t="s">
        <v>51</v>
      </c>
      <c r="E18" s="4" t="s">
        <v>64</v>
      </c>
      <c r="F18" s="4"/>
      <c r="G18" s="16">
        <v>578</v>
      </c>
      <c r="H18" s="27" t="s">
        <v>84</v>
      </c>
    </row>
    <row r="19" spans="1:8" x14ac:dyDescent="0.2">
      <c r="D19" s="14" t="s">
        <v>52</v>
      </c>
    </row>
    <row r="20" spans="1:8" x14ac:dyDescent="0.2">
      <c r="A20" s="4" t="s">
        <v>14</v>
      </c>
      <c r="B20" s="4"/>
      <c r="C20" s="4" t="s">
        <v>32</v>
      </c>
      <c r="D20" s="4" t="s">
        <v>54</v>
      </c>
      <c r="E20" s="4" t="s">
        <v>65</v>
      </c>
      <c r="F20" s="4"/>
      <c r="G20" s="16">
        <v>9</v>
      </c>
      <c r="H20" s="27" t="s">
        <v>84</v>
      </c>
    </row>
    <row r="21" spans="1:8" x14ac:dyDescent="0.2">
      <c r="A21" s="4" t="s">
        <v>15</v>
      </c>
      <c r="B21" s="4"/>
      <c r="C21" s="4" t="s">
        <v>33</v>
      </c>
      <c r="D21" s="4" t="s">
        <v>55</v>
      </c>
      <c r="E21" s="4" t="s">
        <v>66</v>
      </c>
      <c r="F21" s="4"/>
      <c r="G21" s="16">
        <v>1</v>
      </c>
      <c r="H21" s="27" t="s">
        <v>84</v>
      </c>
    </row>
    <row r="22" spans="1:8" x14ac:dyDescent="0.2">
      <c r="A22" s="4" t="s">
        <v>16</v>
      </c>
      <c r="B22" s="4"/>
      <c r="C22" s="4" t="s">
        <v>35</v>
      </c>
      <c r="D22" s="4" t="s">
        <v>57</v>
      </c>
      <c r="E22" s="4" t="s">
        <v>67</v>
      </c>
      <c r="F22" s="4"/>
      <c r="G22" s="16">
        <v>112.43300000000001</v>
      </c>
      <c r="H22" s="27" t="s">
        <v>84</v>
      </c>
    </row>
    <row r="24" spans="1:8" ht="11.25" customHeight="1" x14ac:dyDescent="0.2">
      <c r="A24" s="8" t="s">
        <v>17</v>
      </c>
    </row>
    <row r="25" spans="1:8" ht="409.6" hidden="1" customHeight="1" x14ac:dyDescent="0.2">
      <c r="A25" s="65"/>
      <c r="B25" s="66"/>
      <c r="C25" s="66"/>
      <c r="D25" s="66"/>
      <c r="E25" s="66"/>
      <c r="F25" s="66"/>
      <c r="G25" s="66"/>
    </row>
  </sheetData>
  <mergeCells count="18">
    <mergeCell ref="A1:H1"/>
    <mergeCell ref="A2:B3"/>
    <mergeCell ref="C2:D3"/>
    <mergeCell ref="E2:E3"/>
    <mergeCell ref="F2:H3"/>
    <mergeCell ref="A4:B5"/>
    <mergeCell ref="C4:D5"/>
    <mergeCell ref="E4:E5"/>
    <mergeCell ref="F4:H5"/>
    <mergeCell ref="A25:G25"/>
    <mergeCell ref="A6:B7"/>
    <mergeCell ref="C6:D7"/>
    <mergeCell ref="E6:E7"/>
    <mergeCell ref="F6:H7"/>
    <mergeCell ref="A8:B9"/>
    <mergeCell ref="C8:D9"/>
    <mergeCell ref="E8:E9"/>
    <mergeCell ref="F8:H9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K9" sqref="K9"/>
    </sheetView>
  </sheetViews>
  <sheetFormatPr defaultColWidth="11.5703125" defaultRowHeight="12.75" x14ac:dyDescent="0.2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2.85546875" customWidth="1"/>
    <col min="9" max="9" width="22.85546875" customWidth="1"/>
  </cols>
  <sheetData>
    <row r="1" spans="1:10" ht="72.95" customHeight="1" x14ac:dyDescent="0.2">
      <c r="A1" s="60"/>
      <c r="B1" s="44"/>
      <c r="C1" s="113" t="s">
        <v>122</v>
      </c>
      <c r="D1" s="114"/>
      <c r="E1" s="114"/>
      <c r="F1" s="114"/>
      <c r="G1" s="114"/>
      <c r="H1" s="114"/>
      <c r="I1" s="114"/>
    </row>
    <row r="2" spans="1:10" x14ac:dyDescent="0.2">
      <c r="A2" s="82" t="s">
        <v>1</v>
      </c>
      <c r="B2" s="83"/>
      <c r="C2" s="84" t="s">
        <v>153</v>
      </c>
      <c r="D2" s="64"/>
      <c r="E2" s="87" t="s">
        <v>74</v>
      </c>
      <c r="F2" s="87" t="s">
        <v>79</v>
      </c>
      <c r="G2" s="83"/>
      <c r="H2" s="87" t="s">
        <v>149</v>
      </c>
      <c r="I2" s="115"/>
      <c r="J2" s="29"/>
    </row>
    <row r="3" spans="1:10" x14ac:dyDescent="0.2">
      <c r="A3" s="79"/>
      <c r="B3" s="66"/>
      <c r="C3" s="85"/>
      <c r="D3" s="85"/>
      <c r="E3" s="66"/>
      <c r="F3" s="66"/>
      <c r="G3" s="66"/>
      <c r="H3" s="66"/>
      <c r="I3" s="77"/>
      <c r="J3" s="29"/>
    </row>
    <row r="4" spans="1:10" x14ac:dyDescent="0.2">
      <c r="A4" s="72" t="s">
        <v>2</v>
      </c>
      <c r="B4" s="66"/>
      <c r="C4" s="65" t="s">
        <v>36</v>
      </c>
      <c r="D4" s="66"/>
      <c r="E4" s="65" t="s">
        <v>75</v>
      </c>
      <c r="F4" s="65"/>
      <c r="G4" s="66"/>
      <c r="H4" s="65" t="s">
        <v>149</v>
      </c>
      <c r="I4" s="112"/>
      <c r="J4" s="29"/>
    </row>
    <row r="5" spans="1:10" x14ac:dyDescent="0.2">
      <c r="A5" s="79"/>
      <c r="B5" s="66"/>
      <c r="C5" s="66"/>
      <c r="D5" s="66"/>
      <c r="E5" s="66"/>
      <c r="F5" s="66"/>
      <c r="G5" s="66"/>
      <c r="H5" s="66"/>
      <c r="I5" s="77"/>
      <c r="J5" s="29"/>
    </row>
    <row r="6" spans="1:10" x14ac:dyDescent="0.2">
      <c r="A6" s="72" t="s">
        <v>3</v>
      </c>
      <c r="B6" s="66"/>
      <c r="C6" s="65" t="s">
        <v>37</v>
      </c>
      <c r="D6" s="66"/>
      <c r="E6" s="65" t="s">
        <v>76</v>
      </c>
      <c r="F6" s="65"/>
      <c r="G6" s="66"/>
      <c r="H6" s="65" t="s">
        <v>149</v>
      </c>
      <c r="I6" s="112"/>
      <c r="J6" s="29"/>
    </row>
    <row r="7" spans="1:10" x14ac:dyDescent="0.2">
      <c r="A7" s="79"/>
      <c r="B7" s="66"/>
      <c r="C7" s="66"/>
      <c r="D7" s="66"/>
      <c r="E7" s="66"/>
      <c r="F7" s="66"/>
      <c r="G7" s="66"/>
      <c r="H7" s="66"/>
      <c r="I7" s="77"/>
      <c r="J7" s="29"/>
    </row>
    <row r="8" spans="1:10" x14ac:dyDescent="0.2">
      <c r="A8" s="72" t="s">
        <v>59</v>
      </c>
      <c r="B8" s="66"/>
      <c r="C8" s="75" t="s">
        <v>6</v>
      </c>
      <c r="D8" s="66"/>
      <c r="E8" s="65" t="s">
        <v>60</v>
      </c>
      <c r="F8" s="76"/>
      <c r="G8" s="66"/>
      <c r="H8" s="75" t="s">
        <v>150</v>
      </c>
      <c r="I8" s="112"/>
      <c r="J8" s="29"/>
    </row>
    <row r="9" spans="1:10" x14ac:dyDescent="0.2">
      <c r="A9" s="79"/>
      <c r="B9" s="66"/>
      <c r="C9" s="66"/>
      <c r="D9" s="66"/>
      <c r="E9" s="66"/>
      <c r="F9" s="66"/>
      <c r="G9" s="66"/>
      <c r="H9" s="66"/>
      <c r="I9" s="77"/>
      <c r="J9" s="29"/>
    </row>
    <row r="10" spans="1:10" x14ac:dyDescent="0.2">
      <c r="A10" s="72" t="s">
        <v>4</v>
      </c>
      <c r="B10" s="66"/>
      <c r="C10" s="65"/>
      <c r="D10" s="66"/>
      <c r="E10" s="65" t="s">
        <v>77</v>
      </c>
      <c r="F10" s="65"/>
      <c r="G10" s="66"/>
      <c r="H10" s="75" t="s">
        <v>151</v>
      </c>
      <c r="I10" s="110"/>
      <c r="J10" s="29"/>
    </row>
    <row r="11" spans="1:10" x14ac:dyDescent="0.2">
      <c r="A11" s="108"/>
      <c r="B11" s="109"/>
      <c r="C11" s="109"/>
      <c r="D11" s="109"/>
      <c r="E11" s="109"/>
      <c r="F11" s="109"/>
      <c r="G11" s="109"/>
      <c r="H11" s="109"/>
      <c r="I11" s="111"/>
      <c r="J11" s="29"/>
    </row>
    <row r="12" spans="1:10" ht="23.45" customHeight="1" x14ac:dyDescent="0.2">
      <c r="A12" s="104" t="s">
        <v>107</v>
      </c>
      <c r="B12" s="105"/>
      <c r="C12" s="105"/>
      <c r="D12" s="105"/>
      <c r="E12" s="105"/>
      <c r="F12" s="105"/>
      <c r="G12" s="105"/>
      <c r="H12" s="105"/>
      <c r="I12" s="105"/>
    </row>
    <row r="13" spans="1:10" ht="26.45" customHeight="1" x14ac:dyDescent="0.2">
      <c r="A13" s="45" t="s">
        <v>108</v>
      </c>
      <c r="B13" s="106" t="s">
        <v>120</v>
      </c>
      <c r="C13" s="107"/>
      <c r="D13" s="45" t="s">
        <v>123</v>
      </c>
      <c r="E13" s="106" t="s">
        <v>134</v>
      </c>
      <c r="F13" s="107"/>
      <c r="G13" s="45" t="s">
        <v>135</v>
      </c>
      <c r="H13" s="106" t="s">
        <v>152</v>
      </c>
      <c r="I13" s="107"/>
      <c r="J13" s="29"/>
    </row>
    <row r="14" spans="1:10" ht="15.2" customHeight="1" x14ac:dyDescent="0.2">
      <c r="A14" s="46" t="s">
        <v>109</v>
      </c>
      <c r="B14" s="50" t="s">
        <v>121</v>
      </c>
      <c r="C14" s="54">
        <f>SUM('Stavební rozpočet'!R12:R29)</f>
        <v>0</v>
      </c>
      <c r="D14" s="102" t="s">
        <v>124</v>
      </c>
      <c r="E14" s="103"/>
      <c r="F14" s="54">
        <v>0</v>
      </c>
      <c r="G14" s="102" t="s">
        <v>136</v>
      </c>
      <c r="H14" s="103"/>
      <c r="I14" s="54">
        <v>0</v>
      </c>
      <c r="J14" s="29"/>
    </row>
    <row r="15" spans="1:10" ht="15.2" customHeight="1" x14ac:dyDescent="0.2">
      <c r="A15" s="47"/>
      <c r="B15" s="50" t="s">
        <v>78</v>
      </c>
      <c r="C15" s="54">
        <f>SUM('Stavební rozpočet'!S12:S29)</f>
        <v>0</v>
      </c>
      <c r="D15" s="102" t="s">
        <v>125</v>
      </c>
      <c r="E15" s="103"/>
      <c r="F15" s="54">
        <v>0</v>
      </c>
      <c r="G15" s="102" t="s">
        <v>137</v>
      </c>
      <c r="H15" s="103"/>
      <c r="I15" s="54">
        <v>0</v>
      </c>
      <c r="J15" s="29"/>
    </row>
    <row r="16" spans="1:10" ht="15.2" customHeight="1" x14ac:dyDescent="0.2">
      <c r="A16" s="46" t="s">
        <v>110</v>
      </c>
      <c r="B16" s="50" t="s">
        <v>121</v>
      </c>
      <c r="C16" s="54">
        <f>SUM('Stavební rozpočet'!T12:T29)</f>
        <v>0</v>
      </c>
      <c r="D16" s="102" t="s">
        <v>126</v>
      </c>
      <c r="E16" s="103"/>
      <c r="F16" s="54">
        <v>0</v>
      </c>
      <c r="G16" s="102" t="s">
        <v>138</v>
      </c>
      <c r="H16" s="103"/>
      <c r="I16" s="54">
        <v>0</v>
      </c>
      <c r="J16" s="29"/>
    </row>
    <row r="17" spans="1:10" ht="15.2" customHeight="1" x14ac:dyDescent="0.2">
      <c r="A17" s="47"/>
      <c r="B17" s="50" t="s">
        <v>78</v>
      </c>
      <c r="C17" s="54">
        <f>SUM('Stavební rozpočet'!U12:U29)</f>
        <v>0</v>
      </c>
      <c r="D17" s="102" t="s">
        <v>127</v>
      </c>
      <c r="E17" s="103"/>
      <c r="F17" s="54">
        <v>0</v>
      </c>
      <c r="G17" s="102" t="s">
        <v>139</v>
      </c>
      <c r="H17" s="103"/>
      <c r="I17" s="54">
        <v>0</v>
      </c>
      <c r="J17" s="29"/>
    </row>
    <row r="18" spans="1:10" ht="15.2" customHeight="1" x14ac:dyDescent="0.2">
      <c r="A18" s="46" t="s">
        <v>111</v>
      </c>
      <c r="B18" s="50" t="s">
        <v>121</v>
      </c>
      <c r="C18" s="54">
        <f>SUM('Stavební rozpočet'!V12:V29)</f>
        <v>0</v>
      </c>
      <c r="D18" s="102" t="s">
        <v>128</v>
      </c>
      <c r="E18" s="103"/>
      <c r="F18" s="54">
        <v>0</v>
      </c>
      <c r="G18" s="102" t="s">
        <v>140</v>
      </c>
      <c r="H18" s="103"/>
      <c r="I18" s="54">
        <v>0</v>
      </c>
      <c r="J18" s="29"/>
    </row>
    <row r="19" spans="1:10" ht="15.2" customHeight="1" x14ac:dyDescent="0.2">
      <c r="A19" s="47"/>
      <c r="B19" s="50" t="s">
        <v>78</v>
      </c>
      <c r="C19" s="54">
        <f>SUM('Stavební rozpočet'!W12:W29)</f>
        <v>0</v>
      </c>
      <c r="D19" s="102"/>
      <c r="E19" s="103"/>
      <c r="F19" s="55"/>
      <c r="G19" s="102" t="s">
        <v>141</v>
      </c>
      <c r="H19" s="103"/>
      <c r="I19" s="54">
        <v>0</v>
      </c>
      <c r="J19" s="29"/>
    </row>
    <row r="20" spans="1:10" ht="15.2" customHeight="1" x14ac:dyDescent="0.2">
      <c r="A20" s="100" t="s">
        <v>112</v>
      </c>
      <c r="B20" s="101"/>
      <c r="C20" s="54">
        <f>SUM('Stavební rozpočet'!X12:X29)</f>
        <v>0</v>
      </c>
      <c r="D20" s="102"/>
      <c r="E20" s="103"/>
      <c r="F20" s="55"/>
      <c r="G20" s="102"/>
      <c r="H20" s="103"/>
      <c r="I20" s="55"/>
      <c r="J20" s="29"/>
    </row>
    <row r="21" spans="1:10" ht="15.2" customHeight="1" x14ac:dyDescent="0.2">
      <c r="A21" s="100" t="s">
        <v>113</v>
      </c>
      <c r="B21" s="101"/>
      <c r="C21" s="54">
        <f>SUM('Stavební rozpočet'!P12:P29)</f>
        <v>0</v>
      </c>
      <c r="D21" s="102"/>
      <c r="E21" s="103"/>
      <c r="F21" s="55"/>
      <c r="G21" s="102"/>
      <c r="H21" s="103"/>
      <c r="I21" s="55"/>
      <c r="J21" s="29"/>
    </row>
    <row r="22" spans="1:10" ht="16.7" customHeight="1" x14ac:dyDescent="0.2">
      <c r="A22" s="100" t="s">
        <v>114</v>
      </c>
      <c r="B22" s="101"/>
      <c r="C22" s="54">
        <f>SUM(C14:C21)</f>
        <v>0</v>
      </c>
      <c r="D22" s="100" t="s">
        <v>129</v>
      </c>
      <c r="E22" s="101"/>
      <c r="F22" s="54">
        <f>SUM(F14:F21)</f>
        <v>0</v>
      </c>
      <c r="G22" s="100" t="s">
        <v>142</v>
      </c>
      <c r="H22" s="101"/>
      <c r="I22" s="54">
        <f>SUM(I14:I21)</f>
        <v>0</v>
      </c>
      <c r="J22" s="29"/>
    </row>
    <row r="23" spans="1:10" ht="15.2" customHeight="1" x14ac:dyDescent="0.2">
      <c r="A23" s="7"/>
      <c r="B23" s="7"/>
      <c r="C23" s="52"/>
      <c r="D23" s="100" t="s">
        <v>130</v>
      </c>
      <c r="E23" s="101"/>
      <c r="F23" s="56">
        <v>0</v>
      </c>
      <c r="G23" s="100" t="s">
        <v>143</v>
      </c>
      <c r="H23" s="101"/>
      <c r="I23" s="54">
        <v>0</v>
      </c>
      <c r="J23" s="29"/>
    </row>
    <row r="24" spans="1:10" ht="15.2" customHeight="1" x14ac:dyDescent="0.2">
      <c r="D24" s="7"/>
      <c r="E24" s="7"/>
      <c r="F24" s="57"/>
      <c r="G24" s="100" t="s">
        <v>144</v>
      </c>
      <c r="H24" s="101"/>
      <c r="I24" s="54">
        <v>0</v>
      </c>
      <c r="J24" s="29"/>
    </row>
    <row r="25" spans="1:10" ht="15.2" customHeight="1" x14ac:dyDescent="0.2">
      <c r="F25" s="58"/>
      <c r="G25" s="100" t="s">
        <v>145</v>
      </c>
      <c r="H25" s="101"/>
      <c r="I25" s="54">
        <v>0</v>
      </c>
      <c r="J25" s="29"/>
    </row>
    <row r="26" spans="1:10" x14ac:dyDescent="0.2">
      <c r="A26" s="44"/>
      <c r="B26" s="44"/>
      <c r="C26" s="44"/>
      <c r="G26" s="7"/>
      <c r="H26" s="7"/>
      <c r="I26" s="7"/>
    </row>
    <row r="27" spans="1:10" ht="15.2" customHeight="1" x14ac:dyDescent="0.2">
      <c r="A27" s="95" t="s">
        <v>115</v>
      </c>
      <c r="B27" s="96"/>
      <c r="C27" s="59">
        <f>SUM('Stavební rozpočet'!Z12:Z29)</f>
        <v>0</v>
      </c>
      <c r="D27" s="53"/>
      <c r="E27" s="44"/>
      <c r="F27" s="44"/>
      <c r="G27" s="44"/>
      <c r="H27" s="44"/>
      <c r="I27" s="44"/>
    </row>
    <row r="28" spans="1:10" ht="15.2" customHeight="1" x14ac:dyDescent="0.2">
      <c r="A28" s="95" t="s">
        <v>116</v>
      </c>
      <c r="B28" s="96"/>
      <c r="C28" s="59">
        <f>SUM('Stavební rozpočet'!AA12:AA29)</f>
        <v>0</v>
      </c>
      <c r="D28" s="95" t="s">
        <v>131</v>
      </c>
      <c r="E28" s="96"/>
      <c r="F28" s="59">
        <f>ROUND(C28*(15/100),2)</f>
        <v>0</v>
      </c>
      <c r="G28" s="95" t="s">
        <v>146</v>
      </c>
      <c r="H28" s="96"/>
      <c r="I28" s="59">
        <f>SUM(C27:C29)</f>
        <v>0</v>
      </c>
      <c r="J28" s="29"/>
    </row>
    <row r="29" spans="1:10" ht="15.2" customHeight="1" x14ac:dyDescent="0.2">
      <c r="A29" s="95" t="s">
        <v>117</v>
      </c>
      <c r="B29" s="96"/>
      <c r="C29" s="59">
        <f>SUM('Stavební rozpočet'!AB12:AB29)+(F22+I22+F23+I23+I24+I25)</f>
        <v>0</v>
      </c>
      <c r="D29" s="95" t="s">
        <v>132</v>
      </c>
      <c r="E29" s="96"/>
      <c r="F29" s="59">
        <f>ROUND(C29*(21/100),2)</f>
        <v>0</v>
      </c>
      <c r="G29" s="95" t="s">
        <v>147</v>
      </c>
      <c r="H29" s="96"/>
      <c r="I29" s="59">
        <f>SUM(F28:F29)+I28</f>
        <v>0</v>
      </c>
      <c r="J29" s="29"/>
    </row>
    <row r="30" spans="1:10" x14ac:dyDescent="0.2">
      <c r="A30" s="48"/>
      <c r="B30" s="48"/>
      <c r="C30" s="48"/>
      <c r="D30" s="48"/>
      <c r="E30" s="48"/>
      <c r="F30" s="48"/>
      <c r="G30" s="48"/>
      <c r="H30" s="48"/>
      <c r="I30" s="48"/>
    </row>
    <row r="31" spans="1:10" ht="14.45" customHeight="1" x14ac:dyDescent="0.2">
      <c r="A31" s="97" t="s">
        <v>118</v>
      </c>
      <c r="B31" s="98"/>
      <c r="C31" s="99"/>
      <c r="D31" s="97" t="s">
        <v>133</v>
      </c>
      <c r="E31" s="98"/>
      <c r="F31" s="99"/>
      <c r="G31" s="97" t="s">
        <v>148</v>
      </c>
      <c r="H31" s="98"/>
      <c r="I31" s="99"/>
      <c r="J31" s="30"/>
    </row>
    <row r="32" spans="1:10" ht="14.45" customHeight="1" x14ac:dyDescent="0.2">
      <c r="A32" s="89"/>
      <c r="B32" s="90"/>
      <c r="C32" s="91"/>
      <c r="D32" s="89"/>
      <c r="E32" s="90"/>
      <c r="F32" s="91"/>
      <c r="G32" s="89"/>
      <c r="H32" s="90"/>
      <c r="I32" s="91"/>
      <c r="J32" s="30"/>
    </row>
    <row r="33" spans="1:10" ht="14.45" customHeight="1" x14ac:dyDescent="0.2">
      <c r="A33" s="89"/>
      <c r="B33" s="90"/>
      <c r="C33" s="91"/>
      <c r="D33" s="89"/>
      <c r="E33" s="90"/>
      <c r="F33" s="91"/>
      <c r="G33" s="89"/>
      <c r="H33" s="90"/>
      <c r="I33" s="91"/>
      <c r="J33" s="30"/>
    </row>
    <row r="34" spans="1:10" ht="14.45" customHeight="1" x14ac:dyDescent="0.2">
      <c r="A34" s="89"/>
      <c r="B34" s="90"/>
      <c r="C34" s="91"/>
      <c r="D34" s="89"/>
      <c r="E34" s="90"/>
      <c r="F34" s="91"/>
      <c r="G34" s="89"/>
      <c r="H34" s="90"/>
      <c r="I34" s="91"/>
      <c r="J34" s="30"/>
    </row>
    <row r="35" spans="1:10" ht="14.45" customHeight="1" x14ac:dyDescent="0.2">
      <c r="A35" s="92" t="s">
        <v>119</v>
      </c>
      <c r="B35" s="93"/>
      <c r="C35" s="94"/>
      <c r="D35" s="92" t="s">
        <v>119</v>
      </c>
      <c r="E35" s="93"/>
      <c r="F35" s="94"/>
      <c r="G35" s="92" t="s">
        <v>119</v>
      </c>
      <c r="H35" s="93"/>
      <c r="I35" s="94"/>
      <c r="J35" s="30"/>
    </row>
    <row r="36" spans="1:10" ht="11.25" customHeight="1" x14ac:dyDescent="0.2">
      <c r="A36" s="49" t="s">
        <v>17</v>
      </c>
      <c r="B36" s="51"/>
      <c r="C36" s="51"/>
      <c r="D36" s="51"/>
      <c r="E36" s="51"/>
      <c r="F36" s="51"/>
      <c r="G36" s="51"/>
      <c r="H36" s="51"/>
      <c r="I36" s="51"/>
    </row>
    <row r="37" spans="1:10" ht="409.6" hidden="1" customHeight="1" x14ac:dyDescent="0.2">
      <c r="A37" s="65"/>
      <c r="B37" s="66"/>
      <c r="C37" s="66"/>
      <c r="D37" s="66"/>
      <c r="E37" s="66"/>
      <c r="F37" s="66"/>
      <c r="G37" s="66"/>
      <c r="H37" s="66"/>
      <c r="I37" s="66"/>
    </row>
  </sheetData>
  <mergeCells count="83">
    <mergeCell ref="C1:I1"/>
    <mergeCell ref="A2:B3"/>
    <mergeCell ref="C2:D3"/>
    <mergeCell ref="E2:E3"/>
    <mergeCell ref="F2:G3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6:I7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10:I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8:B28"/>
    <mergeCell ref="D28:E28"/>
    <mergeCell ref="G28:H28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</mergeCells>
  <pageMargins left="0.39400000000000002" right="0.39400000000000002" top="0.59099999999999997" bottom="0.59099999999999997" header="0.5" footer="0.5"/>
  <pageSetup paperSize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Výkaz výměr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Lhotská</dc:creator>
  <cp:lastModifiedBy>Eva Lhotská</cp:lastModifiedBy>
  <dcterms:created xsi:type="dcterms:W3CDTF">2018-06-05T20:31:48Z</dcterms:created>
  <dcterms:modified xsi:type="dcterms:W3CDTF">2018-06-05T20:31:50Z</dcterms:modified>
</cp:coreProperties>
</file>